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875" windowHeight="7380"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<sst xmlns="http://schemas.openxmlformats.org/spreadsheetml/2006/main" count="4977" uniqueCount="2522">
  <si>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</si>
  <si>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</si>
  <si>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</si>
  <si>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</si>
  <si>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</si>
  <si>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</si>
  <si>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</si>
  <si>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</si>
  <si>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</si>
  <si>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</si>
  <si>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</si>
  <si>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</si>
  <si>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</si>
  <si>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</si>
  <si>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</si>
  <si>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</si>
  <si>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</si>
  <si>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</si>
  <si>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</si>
  <si>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</si>
  <si>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</si>
  <si>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</si>
  <si>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</si>
  <si>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</si>
  <si>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</si>
  <si>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</si>
  <si>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</si>
  <si>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</si>
  <si>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</si>
  <si>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</si>
  <si>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</si>
  <si>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</si>
  <si>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</si>
  <si>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</si>
  <si>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</si>
  <si>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</si>
  <si>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</si>
  <si>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</si>
  <si>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</si>
  <si>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</si>
  <si>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</si>
  <si>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</si>
  <si>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</si>
  <si>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</si>
  <si>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</si>
  <si>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</si>
  <si>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</si>
  <si>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</si>
  <si>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</si>
  <si>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</si>
  <si>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</si>
  <si>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</si>
  <si>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</si>
  <si>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</si>
  <si>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</si>
  <si>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</si>
  <si>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</si>
  <si>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</si>
  <si>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</si>
  <si>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</si>
  <si>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</si>
  <si>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</si>
  <si>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</si>
  <si>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</si>
  <si>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</si>
  <si>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</si>
  <si>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</si>
  <si>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</si>
  <si>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</si>
  <si>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</si>
  <si>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</si>
  <si>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</si>
  <si>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</si>
  <si>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</si>
  <si>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</si>
  <si>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</si>
  <si>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</si>
  <si>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</si>
  <si>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</si>
  <si>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</si>
  <si>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</si>
  <si>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</si>
  <si>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</si>
  <si>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</si>
  <si>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</si>
  <si>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</si>
  <si>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</si>
  <si>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</si>
  <si>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</si>
  <si>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</si>
  <si>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</si>
  <si>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</si>
  <si>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</si>
  <si>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</si>
  <si>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</si>
  <si>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</si>
  <si>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</si>
  <si>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</si>
  <si>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</si>
  <si>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</si>
  <si>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</si>
  <si>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</si>
  <si>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</si>
  <si>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</si>
  <si>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</si>
  <si>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</si>
  <si>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</si>
  <si>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</si>
  <si>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</si>
  <si>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</si>
  <si>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</si>
  <si>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</si>
  <si>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</si>
  <si>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</si>
  <si>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</si>
  <si>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</si>
  <si>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</si>
  <si>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</si>
  <si>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</si>
  <si>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</si>
  <si>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</si>
  <si>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</si>
  <si>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</si>
  <si>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</si>
  <si>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</si>
  <si>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</si>
  <si>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</si>
  <si>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</si>
  <si>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</si>
  <si>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</si>
  <si>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</si>
  <si>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</si>
  <si>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</si>
  <si>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</si>
  <si>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</si>
  <si>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</si>
  <si>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</si>
  <si>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</si>
  <si>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</si>
  <si>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</si>
  <si>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</si>
  <si>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</si>
  <si>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</si>
  <si>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</si>
  <si>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</si>
  <si>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</si>
  <si>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</si>
  <si>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</si>
  <si>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</si>
  <si>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</si>
  <si>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</si>
  <si>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</si>
  <si>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</si>
  <si>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</si>
  <si>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</si>
  <si>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</si>
  <si>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</si>
  <si>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</si>
  <si>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</si>
  <si>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</si>
  <si>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</si>
  <si>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</si>
  <si>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</si>
  <si>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</si>
  <si>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</si>
  <si>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</si>
  <si>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</si>
  <si>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</si>
  <si>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</si>
  <si>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</si>
  <si>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</si>
  <si>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</si>
  <si>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</si>
  <si>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</si>
  <si>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</si>
  <si>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</si>
  <si>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</si>
  <si>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</si>
  <si>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</si>
  <si>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</si>
  <si>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</si>
  <si>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</si>
  <si>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</si>
  <si>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</si>
  <si>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</si>
  <si>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</si>
  <si>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</si>
  <si>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</si>
  <si>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</si>
  <si>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</si>
  <si>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</si>
  <si>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</si>
  <si>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</si>
  <si>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</si>
  <si>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</si>
  <si>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</si>
  <si>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</si>
  <si>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</si>
  <si>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</si>
  <si>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</si>
  <si>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</si>
  <si>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</si>
  <si>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</si>
  <si>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</si>
  <si>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</si>
  <si>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</si>
  <si>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</si>
  <si>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</si>
  <si>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</si>
  <si>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</si>
  <si>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</si>
  <si>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</si>
  <si>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</si>
  <si>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</si>
  <si>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</si>
  <si>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</si>
  <si>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</si>
  <si>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</si>
  <si>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</si>
  <si>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</si>
  <si>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</si>
  <si>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</si>
  <si>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</si>
  <si>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</si>
  <si>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</si>
  <si>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</si>
  <si>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</si>
  <si>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</si>
  <si>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</si>
  <si>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</si>
  <si>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</si>
  <si>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</si>
  <si>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</si>
  <si>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</si>
  <si>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</si>
  <si>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</si>
  <si>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</si>
  <si>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</si>
  <si>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</si>
  <si>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</si>
  <si>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</si>
  <si>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</si>
  <si>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</si>
  <si>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</si>
  <si>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</si>
  <si>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</si>
  <si>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</si>
  <si>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</si>
  <si>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</si>
  <si>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</si>
  <si>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</si>
  <si>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</si>
  <si>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</si>
  <si>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</si>
  <si>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</si>
  <si>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</si>
  <si>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</si>
  <si>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</si>
  <si>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</si>
  <si>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</si>
  <si>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</si>
  <si>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</si>
  <si>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</si>
  <si>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</si>
  <si>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</si>
  <si>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</si>
  <si>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</si>
  <si>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</si>
  <si>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</si>
  <si>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</si>
  <si>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</si>
  <si>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</si>
  <si>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</si>
  <si>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</si>
  <si>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</si>
  <si>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</si>
  <si>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</si>
  <si>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</si>
  <si>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</si>
  <si>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</si>
  <si>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</si>
  <si>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</si>
  <si>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</si>
  <si>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</si>
  <si>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</si>
  <si>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</si>
  <si>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</si>
  <si>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</si>
  <si>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</si>
  <si>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</si>
  <si>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</si>
  <si>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</si>
  <si>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</si>
  <si>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</si>
  <si>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</si>
  <si>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</si>
  <si>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</si>
  <si>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</si>
  <si>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</si>
  <si>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</si>
  <si>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</si>
  <si>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</si>
  <si>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</si>
  <si>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</si>
  <si>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</si>
  <si>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</si>
  <si>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</si>
  <si>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</si>
  <si>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</si>
  <si>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</si>
  <si>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</si>
  <si>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</si>
  <si>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</si>
  <si>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</si>
  <si>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</si>
  <si>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</si>
  <si>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</si>
  <si>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</si>
  <si>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</si>
  <si>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</si>
  <si>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</si>
  <si>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</si>
  <si>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</si>
  <si>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</si>
  <si>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</si>
  <si>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</si>
  <si>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</si>
  <si>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</si>
  <si>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</si>
  <si>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</si>
  <si>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</si>
  <si>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</si>
  <si>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</si>
  <si>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</si>
  <si>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</si>
  <si>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</si>
  <si>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</si>
  <si>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</si>
  <si>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</si>
  <si>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</si>
  <si>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</si>
  <si>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</si>
  <si>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</si>
  <si>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</si>
  <si>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</si>
  <si>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</si>
  <si>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</si>
  <si>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</si>
  <si>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</si>
  <si>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</si>
  <si>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</si>
  <si>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</si>
  <si>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</si>
  <si>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</si>
  <si>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</si>
  <si>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</si>
  <si>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</si>
  <si>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</si>
  <si>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</si>
  <si>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</si>
  <si>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</si>
  <si>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</si>
  <si>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</si>
  <si>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</si>
  <si>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</si>
  <si>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</si>
  <si>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</si>
  <si>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</si>
  <si>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</si>
  <si>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</si>
  <si>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</si>
  <si>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</si>
  <si>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</si>
  <si>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</si>
  <si>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</si>
  <si>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</si>
  <si>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</si>
  <si>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</si>
  <si>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</si>
  <si>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</si>
  <si>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</si>
  <si>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</si>
  <si>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</si>
  <si>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</si>
  <si>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</si>
  <si>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</si>
  <si>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</si>
  <si>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</si>
  <si>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</si>
  <si>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</si>
  <si>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</si>
  <si>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</si>
  <si>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</si>
  <si>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</si>
  <si>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</si>
  <si>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</si>
  <si>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</si>
  <si>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</si>
  <si>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</si>
  <si>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</si>
  <si>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</si>
  <si>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</si>
  <si>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</si>
  <si>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</si>
  <si>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</si>
  <si>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</si>
  <si>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</si>
  <si>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</si>
  <si>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</si>
  <si>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</si>
  <si>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</si>
  <si>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</si>
  <si>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</si>
  <si>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</si>
  <si>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</si>
  <si>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</si>
  <si>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</si>
  <si>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</si>
  <si>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</si>
  <si>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</si>
  <si>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</si>
  <si>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</si>
  <si>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</si>
  <si>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</si>
  <si>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</si>
  <si>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</si>
  <si>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</si>
  <si>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</si>
  <si>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</si>
  <si>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</si>
  <si>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</si>
  <si>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</si>
  <si>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</si>
  <si>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</si>
  <si>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</si>
  <si>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</si>
  <si>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</si>
  <si>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</si>
  <si>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</si>
  <si>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</si>
  <si>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</si>
  <si>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</si>
  <si>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</si>
  <si>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</si>
  <si>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</si>
  <si>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</si>
  <si>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</si>
  <si>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</si>
  <si>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</si>
  <si>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</si>
  <si>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</si>
  <si>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</si>
  <si>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</si>
  <si>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</si>
  <si>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</si>
  <si>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</si>
  <si>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</si>
  <si>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</si>
  <si>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</si>
  <si>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</si>
  <si>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</si>
  <si>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</si>
  <si>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</si>
  <si>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</si>
  <si>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</si>
  <si>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</si>
  <si>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</si>
  <si>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</si>
  <si>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</si>
  <si>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</si>
  <si>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</si>
  <si>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</si>
  <si>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</si>
  <si>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</si>
  <si>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</si>
  <si>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</si>
  <si>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</si>
  <si>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</si>
  <si>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</si>
  <si>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</si>
  <si>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</si>
  <si>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</si>
  <si>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</si>
  <si>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</si>
  <si>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</si>
  <si>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</si>
  <si>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</si>
  <si>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</si>
  <si>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</si>
  <si>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</si>
  <si>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</si>
  <si>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</si>
  <si>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</si>
  <si>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</si>
  <si>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</si>
  <si>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</si>
  <si>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</si>
  <si>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</si>
  <si>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</si>
  <si>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</si>
  <si>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</si>
  <si>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</si>
  <si>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</si>
  <si>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</si>
  <si>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</si>
  <si>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</si>
  <si>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</si>
  <si>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</si>
  <si>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</si>
  <si>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</si>
  <si>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</si>
  <si>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</si>
  <si>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</si>
  <si>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</si>
  <si>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</si>
  <si>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</si>
  <si>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</si>
  <si>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</si>
  <si>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</si>
  <si>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</si>
  <si>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</si>
  <si>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</si>
  <si>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</si>
  <si>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</si>
  <si>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</si>
  <si>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</si>
  <si>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</si>
  <si>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</si>
  <si>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</si>
  <si>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</si>
  <si>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</si>
  <si>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</si>
  <si>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</si>
  <si>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</si>
  <si>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</si>
  <si>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</si>
  <si>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</si>
  <si>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</si>
  <si>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</si>
  <si>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</si>
  <si>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</si>
  <si>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</si>
  <si>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</si>
  <si>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</si>
  <si>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</si>
  <si>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</si>
  <si>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</si>
  <si>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</si>
  <si>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</si>
  <si>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</si>
  <si>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</si>
  <si>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</si>
  <si>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</si>
  <si>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</si>
  <si>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</si>
  <si>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</si>
  <si>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</si>
  <si>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</si>
  <si>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</si>
  <si>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</si>
  <si>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</si>
  <si>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</si>
  <si>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</si>
  <si>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</si>
  <si>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</si>
  <si>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</si>
  <si>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</si>
  <si>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</si>
  <si>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</si>
  <si>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</si>
  <si>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</si>
  <si>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</si>
  <si>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</si>
  <si>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</si>
  <si>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</si>
  <si>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</si>
  <si>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</si>
  <si>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</si>
  <si>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</si>
  <si>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</si>
  <si>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</si>
  <si>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</si>
  <si>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</si>
  <si>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</si>
  <si>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</si>
  <si>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</si>
  <si>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</si>
  <si>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</si>
  <si>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</si>
  <si>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</si>
  <si>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</si>
  <si>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</si>
  <si>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</si>
  <si>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</si>
  <si>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</si>
  <si>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</si>
  <si>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</si>
  <si>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</si>
  <si>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</si>
  <si>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</si>
  <si>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</si>
  <si>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</si>
  <si>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</si>
  <si>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</si>
  <si>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</si>
  <si>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</si>
  <si>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</si>
  <si>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</si>
  <si>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</si>
  <si>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</si>
  <si>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</si>
  <si>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</si>
  <si>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</si>
  <si>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</si>
  <si>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</si>
  <si>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</si>
  <si>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</si>
  <si>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</si>
  <si>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</si>
  <si>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</si>
  <si>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</si>
  <si>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</si>
  <si>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</si>
  <si>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</si>
  <si>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</si>
  <si>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</si>
  <si>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</si>
  <si>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</si>
  <si>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</si>
  <si>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</si>
  <si>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</si>
  <si>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</si>
  <si>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</si>
  <si>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</si>
  <si>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</si>
  <si>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</si>
  <si>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</si>
  <si>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</si>
  <si>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</si>
  <si>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</si>
  <si>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</si>
  <si>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</si>
  <si>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</si>
  <si>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</si>
  <si>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</si>
  <si>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</si>
  <si>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</si>
  <si>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</si>
  <si>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</si>
  <si>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</si>
  <si>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</si>
  <si>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</si>
  <si>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</si>
  <si>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</si>
  <si>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</si>
  <si>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</si>
  <si>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</si>
  <si>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</si>
  <si>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</si>
  <si>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</si>
  <si>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</si>
  <si>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</si>
  <si>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</si>
  <si>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</si>
  <si>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</si>
  <si>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</si>
  <si>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</si>
  <si>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</si>
  <si>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</si>
  <si>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</si>
  <si>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</si>
  <si>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</si>
  <si>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</si>
  <si>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</si>
  <si>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</si>
  <si>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</si>
  <si>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</si>
  <si>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</si>
  <si>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</si>
  <si>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</si>
  <si>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</si>
  <si>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</si>
  <si>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</si>
  <si>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</si>
  <si>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</si>
  <si>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</si>
  <si>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</si>
  <si>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</si>
  <si>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</si>
  <si>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</si>
  <si>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</si>
  <si>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</si>
  <si>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</si>
  <si>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</si>
  <si>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</si>
  <si>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</si>
  <si>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</si>
  <si>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</si>
  <si>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</si>
  <si>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</si>
  <si>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</si>
  <si>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</si>
  <si>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</si>
  <si>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</si>
  <si>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</si>
  <si>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</si>
  <si>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</si>
  <si>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</si>
  <si>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</si>
  <si>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</si>
  <si>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</si>
  <si>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</si>
  <si>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</si>
  <si>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</si>
  <si>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</si>
  <si>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</si>
  <si>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</si>
  <si>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</si>
  <si>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</si>
  <si>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</si>
  <si>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</si>
  <si>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</si>
  <si>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</si>
  <si>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</si>
  <si>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</si>
  <si>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</si>
  <si>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</si>
  <si>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</si>
  <si>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</si>
  <si>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</si>
  <si>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</si>
  <si>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</si>
  <si>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</si>
  <si>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</si>
  <si>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</si>
  <si>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</si>
  <si>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</si>
  <si>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</si>
  <si>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</si>
  <si>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</si>
  <si>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</si>
  <si>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</si>
  <si>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</si>
  <si>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</si>
  <si>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</si>
  <si>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</si>
  <si>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</si>
  <si>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</si>
  <si>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</si>
  <si>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</si>
  <si>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</si>
  <si>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</si>
  <si>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</si>
  <si>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</si>
  <si>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</si>
  <si>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</si>
  <si>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</si>
  <si>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</si>
  <si>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</si>
  <si>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</si>
  <si>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</si>
  <si>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</si>
  <si>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</si>
  <si>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</si>
  <si>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</si>
  <si>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</si>
  <si>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</si>
  <si>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</si>
  <si>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</si>
  <si>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</si>
  <si>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</si>
  <si>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</si>
  <si>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</si>
  <si>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</si>
  <si>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</si>
  <si>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</si>
  <si>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</si>
  <si>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</si>
  <si>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</si>
  <si>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</si>
  <si>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</si>
  <si>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</si>
  <si>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</si>
  <si>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</si>
  <si>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</si>
  <si>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</si>
  <si>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</si>
  <si>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</si>
  <si>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</si>
  <si>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</si>
  <si>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</si>
  <si>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</si>
  <si>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</si>
  <si>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</si>
  <si>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</si>
  <si>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</si>
  <si>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</si>
  <si>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</si>
  <si>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</si>
  <si>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</si>
  <si>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</si>
  <si>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</si>
  <si>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</si>
  <si>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</si>
  <si>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</si>
  <si>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</si>
  <si>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</si>
  <si>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</si>
  <si>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</si>
  <si>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</si>
  <si>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</si>
  <si>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</si>
  <si>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</si>
  <si>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</si>
  <si>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</si>
  <si>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</si>
  <si>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</si>
  <si>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</si>
  <si>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</si>
  <si>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</si>
  <si>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</si>
  <si>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</si>
  <si>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</si>
  <si>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</si>
  <si>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</si>
  <si>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</si>
  <si>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</si>
  <si>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</si>
  <si>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</si>
  <si>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</si>
  <si>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</si>
  <si>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</si>
  <si>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</si>
  <si>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</si>
  <si>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</si>
  <si>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</si>
  <si>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</si>
  <si>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</si>
  <si>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</si>
  <si>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</si>
  <si>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</si>
  <si>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</si>
  <si>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</si>
  <si>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</si>
  <si>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</si>
  <si>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</si>
  <si>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</si>
  <si>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</si>
  <si>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</si>
  <si>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</si>
  <si>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</si>
  <si>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</si>
  <si>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</si>
  <si>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</si>
  <si>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</si>
  <si>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</si>
  <si>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</si>
  <si>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</si>
  <si>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</si>
  <si>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</si>
  <si>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</si>
  <si>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</si>
  <si>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</si>
  <si>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</si>
  <si>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</si>
  <si>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</si>
  <si>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</si>
  <si>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</si>
  <si>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</si>
  <si>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</si>
  <si>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</si>
  <si>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</si>
  <si>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</si>
  <si>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</si>
  <si>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</si>
  <si>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</si>
  <si>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</si>
  <si>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</si>
  <si>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</si>
  <si>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</si>
  <si>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</si>
  <si>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</si>
  <si>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</si>
  <si>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</si>
  <si>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</si>
  <si>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</si>
  <si>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</si>
  <si>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</si>
  <si>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</si>
  <si>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</si>
  <si>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</si>
  <si>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</si>
  <si>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</si>
  <si>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</si>
  <si>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</si>
  <si>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</si>
  <si>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</si>
  <si>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</si>
  <si>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</si>
  <si>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</si>
  <si>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</si>
  <si>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</si>
  <si>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</si>
  <si>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</si>
  <si>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</si>
  <si>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</si>
  <si>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</si>
  <si>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</si>
  <si>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</si>
  <si>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</si>
  <si>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</si>
  <si>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</si>
  <si>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</si>
  <si>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</si>
  <si>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</si>
  <si>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</si>
  <si>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</si>
  <si>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</si>
  <si>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</si>
  <si>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</si>
  <si>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</si>
  <si>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</si>
  <si>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</si>
  <si>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</si>
  <si>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</si>
  <si>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</si>
  <si>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</si>
  <si>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</si>
  <si>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</si>
  <si>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</si>
  <si>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</si>
  <si>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</si>
  <si>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</si>
  <si>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</si>
  <si>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</si>
  <si>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</si>
  <si>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</si>
  <si>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</si>
  <si>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</si>
  <si>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</si>
  <si>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</si>
  <si>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</si>
  <si>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</si>
  <si>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</si>
  <si>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</si>
  <si>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</si>
  <si>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</si>
  <si>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</si>
  <si>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</si>
  <si>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</si>
  <si>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</si>
  <si>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</si>
  <si>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</si>
  <si>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</si>
  <si>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</si>
  <si>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</si>
  <si>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</si>
  <si>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</si>
  <si>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</si>
  <si>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</si>
  <si>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</si>
  <si>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</si>
  <si>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</si>
  <si>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</si>
  <si>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</si>
  <si>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</si>
  <si>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</si>
  <si>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</si>
  <si>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</si>
  <si>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</si>
  <si>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</si>
  <si>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</si>
  <si>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</si>
  <si>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</si>
  <si>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</si>
  <si>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</si>
  <si>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</si>
  <si>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</si>
  <si>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</si>
  <si>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</si>
  <si>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</si>
  <si>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</si>
  <si>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</si>
  <si>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</si>
  <si>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</si>
  <si>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</si>
  <si>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</si>
  <si>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</si>
  <si>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</si>
  <si>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</si>
  <si>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</si>
  <si>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</si>
  <si>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</si>
  <si>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</si>
  <si>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</si>
  <si>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</si>
  <si>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</si>
  <si>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</si>
  <si>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</si>
  <si>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</si>
  <si>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</si>
  <si>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</si>
  <si>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</si>
  <si>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</si>
  <si>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</si>
  <si>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</si>
  <si>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</si>
  <si>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</si>
  <si>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</si>
  <si>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</si>
  <si>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</si>
  <si>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</si>
  <si>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</si>
  <si>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</si>
  <si>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</si>
  <si>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</si>
  <si>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</si>
  <si>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</si>
  <si>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</si>
  <si>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</si>
  <si>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</si>
  <si>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</si>
  <si>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</si>
  <si>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</si>
  <si>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</si>
  <si>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</si>
  <si>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</si>
  <si>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</si>
  <si>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</si>
  <si>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</si>
  <si>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</si>
  <si>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</si>
  <si>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</si>
  <si>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</si>
  <si>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</si>
  <si>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</si>
  <si>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</si>
  <si>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</si>
  <si>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</si>
  <si>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</si>
  <si>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</si>
  <si>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</si>
  <si>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</si>
  <si>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</si>
  <si>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</si>
  <si>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</si>
  <si>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</si>
  <si>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</si>
  <si>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</si>
  <si>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</si>
  <si>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</si>
  <si>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</si>
  <si>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</si>
  <si>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</si>
  <si>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</si>
  <si>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</si>
  <si>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</si>
  <si>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</si>
  <si>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</si>
  <si>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</si>
  <si>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</si>
  <si>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</si>
  <si>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</si>
  <si>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</si>
  <si>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</si>
  <si>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</si>
  <si>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</si>
  <si>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</si>
  <si>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</si>
  <si>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</si>
  <si>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</si>
  <si>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</si>
  <si>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</si>
  <si>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</si>
  <si>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</si>
  <si>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</si>
  <si>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</si>
  <si>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</si>
  <si>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</si>
  <si>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</si>
  <si>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</si>
  <si>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</si>
  <si>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</si>
  <si>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</si>
  <si>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</si>
  <si>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</si>
  <si>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</si>
  <si>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</si>
  <si>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</si>
  <si>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</si>
  <si>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</si>
  <si>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</si>
  <si>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</si>
  <si>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</si>
  <si>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</si>
  <si>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</si>
  <si>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</si>
  <si>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</si>
  <si>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</si>
  <si>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</si>
  <si>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</si>
  <si>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</si>
  <si>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</si>
  <si>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</si>
  <si>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</si>
  <si>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</si>
  <si>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</si>
  <si>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</si>
  <si>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</si>
  <si>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</si>
  <si>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</si>
  <si>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</si>
  <si>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</si>
  <si>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</si>
  <si>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</si>
  <si>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</si>
  <si>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</si>
  <si>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</si>
  <si>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</si>
  <si>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</si>
  <si>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</si>
  <si>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</si>
  <si>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</si>
  <si>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</si>
  <si>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</si>
  <si>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</si>
  <si>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</si>
  <si>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</si>
  <si>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</si>
  <si>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</si>
  <si>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</si>
  <si>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</si>
  <si>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</si>
  <si>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</si>
  <si>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</si>
  <si>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</si>
  <si>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</si>
  <si>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</si>
  <si>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</si>
  <si>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</si>
  <si>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</si>
  <si>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</si>
  <si>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</si>
  <si>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</si>
  <si>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</si>
  <si>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</si>
  <si>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</si>
  <si>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</si>
  <si>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</si>
  <si>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</si>
  <si>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</si>
  <si>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</si>
  <si>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</si>
  <si>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</si>
  <si>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</si>
  <si>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</si>
  <si>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</si>
  <si>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</si>
  <si>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</si>
  <si>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</si>
  <si>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</si>
  <si>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</si>
  <si>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</si>
  <si>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</si>
  <si>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</si>
  <si>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</si>
  <si>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</si>
  <si>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</si>
  <si>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</si>
  <si>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</si>
  <si>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</si>
  <si>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</si>
  <si>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</si>
  <si>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</si>
  <si>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</si>
  <si>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</si>
  <si>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</si>
  <si>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</si>
  <si>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</si>
  <si>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</si>
  <si>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</si>
  <si>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</si>
  <si>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</si>
  <si>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</si>
  <si>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</si>
  <si>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</si>
  <si>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</si>
  <si>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</si>
  <si>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</si>
  <si>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</si>
  <si>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</si>
  <si>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</si>
  <si>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</si>
  <si>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</si>
  <si>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</si>
  <si>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</si>
  <si>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</si>
  <si>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</si>
  <si>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</si>
  <si>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</si>
  <si>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</si>
  <si>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</si>
  <si>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</si>
  <si>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</si>
  <si>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</si>
  <si>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</si>
  <si>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</si>
  <si>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</si>
  <si>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</si>
  <si>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</si>
  <si>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</si>
  <si>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</si>
  <si>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</si>
  <si>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</si>
  <si>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</si>
  <si>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</si>
  <si>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</si>
  <si>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</si>
  <si>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</si>
  <si>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</si>
  <si>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</si>
  <si>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</si>
  <si>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</si>
  <si>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</si>
  <si>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</si>
  <si>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</si>
  <si>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</si>
  <si>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</si>
  <si>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</si>
  <si>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</si>
  <si>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</si>
  <si>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</si>
  <si>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</si>
  <si>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</si>
  <si>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</si>
  <si>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</si>
  <si>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</si>
  <si>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</si>
  <si>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</si>
  <si>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</si>
  <si>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</si>
  <si>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</si>
  <si>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</si>
  <si>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</si>
  <si>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</si>
  <si>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</si>
  <si>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</si>
  <si>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</si>
  <si>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</si>
  <si>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</si>
  <si>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</si>
  <si>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</si>
  <si>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</si>
  <si>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</si>
  <si>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</si>
  <si>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</si>
  <si>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</si>
  <si>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</si>
  <si>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</si>
  <si>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</si>
  <si>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</si>
  <si>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</si>
  <si>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</si>
  <si>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</si>
  <si>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</si>
  <si>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</si>
  <si>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</si>
  <si>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</si>
  <si>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</si>
  <si>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</si>
  <si>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</si>
  <si>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</si>
  <si>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</si>
  <si>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</si>
  <si>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</si>
  <si>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</si>
  <si>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</si>
  <si>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</si>
  <si>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</si>
  <si>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</si>
  <si>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</si>
  <si>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</si>
  <si>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</si>
  <si>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</si>
  <si>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</si>
  <si>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</si>
  <si>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</si>
  <si>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</si>
  <si>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</si>
  <si>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</si>
  <si>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</si>
  <si>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</si>
  <si>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</si>
  <si>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</si>
  <si>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</si>
  <si>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</si>
  <si>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</si>
  <si>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</si>
  <si>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</si>
  <si>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</si>
  <si>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</si>
  <si>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</si>
  <si>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</si>
  <si>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</si>
  <si>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</si>
  <si>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</si>
  <si>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</si>
  <si>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</si>
  <si>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</si>
  <si>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</si>
  <si>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</si>
  <si>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</si>
  <si>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</si>
  <si>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</si>
  <si>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</si>
  <si>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</si>
  <si>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</si>
  <si>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</si>
  <si>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</si>
  <si>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</si>
  <si>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</si>
  <si>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</si>
  <si>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</si>
  <si>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</si>
  <si>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</si>
  <si>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</si>
  <si>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</si>
  <si>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</si>
  <si>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</si>
  <si>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</si>
  <si>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</si>
  <si>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</si>
  <si>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</si>
  <si>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</si>
  <si>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</si>
  <si>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</si>
  <si>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</si>
  <si>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</si>
  <si>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</si>
  <si>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</si>
  <si>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</si>
  <si>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</si>
  <si>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</si>
  <si>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</si>
  <si>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</si>
  <si>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</si>
  <si>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</si>
  <si>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</si>
  <si>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</si>
  <si>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</si>
  <si>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</si>
  <si>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</si>
  <si>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</si>
  <si>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</si>
  <si>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</si>
  <si>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</si>
  <si>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</si>
  <si>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</si>
  <si>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</si>
  <si>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</si>
  <si>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</si>
  <si>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</si>
  <si>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</si>
  <si>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</si>
  <si>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</si>
  <si>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</si>
  <si>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</si>
  <si>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</si>
  <si>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</si>
  <si>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</si>
  <si>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</si>
  <si>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</si>
  <si>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</si>
  <si>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</si>
  <si>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</si>
  <si>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</si>
  <si>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</si>
  <si>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</si>
  <si>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</si>
  <si>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</si>
  <si>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</si>
  <si>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</si>
  <si>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</si>
  <si>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</si>
  <si>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</si>
  <si>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</si>
  <si>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</si>
  <si>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</si>
  <si>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</si>
  <si>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</si>
  <si>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</si>
  <si>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</si>
  <si>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</si>
  <si>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</si>
  <si>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</si>
  <si>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</si>
  <si>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</si>
  <si>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</si>
  <si>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</si>
  <si>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</si>
  <si>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</si>
  <si>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</si>
  <si>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</si>
  <si>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</si>
  <si>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</si>
  <si>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</si>
  <si>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</si>
  <si>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</si>
  <si>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</si>
  <si>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</si>
  <si>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</si>
  <si>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</si>
  <si>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</si>
  <si>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</si>
  <si>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</si>
  <si>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</si>
  <si>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</si>
  <si>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</si>
  <si>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</si>
  <si>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</si>
  <si>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</si>
  <si>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</si>
  <si>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</si>
  <si>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</si>
  <si>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</si>
  <si>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</si>
  <si>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</si>
  <si>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</si>
  <si>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</si>
  <si>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</si>
  <si>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</si>
  <si>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</si>
  <si>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</si>
  <si>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</si>
  <si>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</si>
  <si>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</si>
  <si>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</si>
  <si>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</si>
  <si>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</si>
  <si>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</si>
  <si>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</si>
  <si>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</si>
  <si>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</si>
  <si>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</si>
  <si>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</si>
  <si>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</si>
  <si>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</si>
  <si>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</si>
  <si>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</si>
  <si>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</si>
  <si>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</si>
  <si>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</si>
  <si>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</si>
  <si>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</si>
  <si>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</si>
  <si>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</si>
  <si>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</si>
  <si>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</si>
  <si>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</si>
  <si>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</si>
  <si>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</si>
  <si>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</si>
  <si>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</si>
  <si>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</si>
  <si>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</si>
  <si>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</si>
  <si>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</si>
  <si>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</si>
  <si>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</si>
  <si>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</si>
  <si>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</si>
  <si>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</si>
  <si>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</si>
  <si>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</si>
  <si>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</si>
  <si>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</si>
  <si>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</si>
  <si>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</si>
  <si>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</si>
  <si>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</si>
  <si>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</si>
  <si>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</si>
  <si>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</si>
  <si>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</si>
  <si>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</si>
  <si>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</si>
  <si>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</si>
  <si>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</si>
  <si>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</si>
  <si>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</si>
  <si>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</si>
  <si>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</si>
  <si>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</si>
  <si>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</si>
  <si>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</si>
  <si>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</si>
  <si>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</si>
  <si>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</si>
  <si>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</si>
  <si>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</si>
  <si>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</si>
  <si>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</si>
  <si>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</si>
  <si>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</si>
  <si>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</si>
  <si>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</si>
  <si>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</si>
  <si>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</si>
  <si>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</si>
  <si>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</si>
  <si>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</si>
  <si>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</si>
  <si>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</si>
  <si>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</si>
  <si>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</si>
  <si>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</si>
  <si>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</si>
  <si>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</si>
  <si>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</si>
  <si>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</si>
  <si>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</si>
  <si>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</si>
  <si>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</si>
  <si>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</si>
  <si>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</si>
  <si>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</si>
  <si>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</si>
  <si>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</si>
  <si>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</si>
  <si>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</si>
  <si>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</si>
  <si>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</si>
  <si>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</si>
  <si>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</si>
  <si>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</si>
  <si>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</si>
  <si>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</si>
  <si>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</si>
  <si>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</si>
  <si>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</si>
  <si>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</si>
  <si>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</si>
  <si>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</si>
  <si>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</si>
  <si>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</si>
  <si>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</si>
  <si>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</si>
  <si>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</si>
  <si>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</si>
  <si>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</si>
  <si>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</si>
  <si>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</si>
  <si>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</si>
  <si>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</si>
  <si>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</si>
  <si>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</si>
  <si>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</si>
  <si>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</si>
  <si>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</si>
  <si>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</si>
  <si>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</si>
  <si>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</si>
  <si>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</si>
  <si>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</si>
  <si>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</si>
  <si>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</si>
  <si>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</si>
  <si>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</si>
  <si>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</si>
  <si>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</si>
  <si>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</si>
  <si>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</si>
  <si>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</si>
  <si>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</si>
  <si>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</si>
  <si>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</si>
  <si>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</si>
  <si>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</si>
  <si>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</si>
  <si>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</si>
  <si>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</si>
  <si>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</si>
  <si>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</si>
  <si>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</si>
  <si>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</si>
  <si>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</si>
  <si>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</si>
  <si>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</si>
  <si>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</si>
  <si>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</si>
  <si>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</si>
  <si>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</si>
  <si>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</si>
  <si>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</si>
  <si>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</si>
  <si>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</si>
  <si>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</si>
  <si>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</si>
  <si>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</si>
  <si>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</si>
  <si>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</si>
  <si>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</si>
  <si>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</si>
  <si>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</si>
  <si>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</si>
  <si>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</si>
  <si>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</si>
  <si>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</si>
  <si>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</si>
  <si>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</si>
  <si>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</si>
  <si>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</si>
  <si>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</si>
  <si>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</si>
  <si>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</si>
  <si>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</si>
  <si>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</si>
  <si>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</si>
  <si>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</si>
  <si>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</si>
  <si>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</si>
  <si>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</si>
  <si>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</si>
  <si>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</si>
  <si>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</si>
  <si>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</si>
  <si>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</si>
  <si>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</si>
  <si>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</si>
  <si>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</si>
  <si>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</si>
  <si>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</si>
  <si>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</si>
  <si>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</si>
  <si>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</si>
  <si>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</si>
  <si>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</si>
  <si>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</si>
  <si>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</si>
  <si>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</si>
  <si>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</si>
  <si>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</si>
  <si>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</si>
  <si>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</si>
  <si>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</si>
  <si>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</si>
  <si>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</si>
  <si>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</si>
  <si>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</si>
  <si>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</si>
  <si>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</si>
  <si>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</si>
  <si>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</si>
  <si>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</si>
  <si>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</si>
  <si>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</si>
  <si>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</si>
  <si>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</si>
  <si>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</si>
  <si>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</si>
  <si>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</si>
  <si>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</si>
  <si>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</si>
  <si>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</si>
  <si>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</si>
  <si>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</si>
  <si>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</si>
  <si>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</si>
  <si>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</si>
  <si>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</si>
  <si>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</si>
  <si>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</si>
  <si>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</si>
  <si>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</si>
  <si>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</si>
  <si>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</si>
  <si>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</si>
  <si>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</si>
  <si>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</si>
  <si>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</si>
  <si>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</si>
  <si>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</si>
  <si>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</si>
  <si>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</si>
  <si>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</si>
  <si>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</si>
  <si>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</si>
  <si>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</si>
  <si>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</si>
  <si>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</si>
  <si>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</si>
  <si>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</si>
  <si>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</si>
  <si>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</si>
  <si>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</si>
  <si>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</si>
  <si>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</si>
  <si>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</si>
  <si>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</si>
  <si>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</si>
  <si>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</si>
  <si>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</si>
  <si>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</si>
  <si>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</si>
  <si>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</si>
  <si>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</si>
  <si>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</si>
  <si>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</si>
  <si>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</si>
  <si>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</si>
  <si>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</si>
  <si>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</si>
  <si>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</si>
  <si>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</si>
  <si>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</si>
  <si>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</si>
  <si>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</si>
  <si>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</si>
  <si>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</si>
  <si>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</si>
  <si>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</si>
  <si>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</si>
  <si>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</si>
  <si>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</si>
  <si>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</si>
  <si>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</si>
  <si>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</si>
  <si>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</si>
  <si>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</si>
  <si>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</si>
  <si>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</si>
  <si>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</si>
  <si>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</si>
  <si>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</si>
  <si>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</si>
  <si>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</si>
  <si>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</si>
  <si>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</si>
  <si>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</si>
  <si>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</si>
  <si>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</si>
  <si>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</si>
  <si>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</si>
  <si>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</si>
  <si>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</si>
  <si>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</si>
  <si>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</si>
  <si>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</si>
  <si>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</si>
  <si>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</si>
  <si>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</si>
  <si>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</si>
  <si>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</si>
  <si>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</si>
  <si>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</si>
  <si>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</si>
  <si>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</si>
  <si>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</si>
  <si>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</si>
  <si>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</si>
  <si>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</si>
  <si>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</si>
  <si>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</si>
  <si>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</si>
  <si>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</si>
  <si>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</si>
  <si>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</si>
  <si>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</si>
  <si>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</si>
  <si>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</si>
  <si>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</si>
  <si>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</si>
  <si>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</si>
  <si>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</si>
  <si>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</si>
  <si>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</si>
  <si>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</si>
  <si>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</si>
  <si>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</si>
  <si>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</si>
  <si>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</si>
  <si>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</si>
  <si>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</si>
  <si>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</si>
  <si>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</si>
  <si>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</si>
  <si>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</si>
  <si>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</si>
  <si>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</si>
  <si>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</si>
  <si>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</si>
  <si>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</si>
  <si>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</si>
  <si>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</si>
  <si>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</si>
  <si>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</si>
  <si>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</si>
  <si>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</si>
  <si>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</si>
  <si>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</si>
  <si>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</si>
  <si>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</si>
  <si>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</si>
  <si>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</si>
  <si>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</si>
  <si>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</si>
  <si>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</si>
  <si>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</si>
  <si>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</si>
  <si>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</si>
  <si>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</si>
  <si>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</si>
  <si>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</si>
  <si>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</si>
  <si>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</si>
  <si>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</si>
  <si>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</si>
  <si>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</si>
  <si>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</si>
  <si>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</si>
  <si>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</si>
  <si>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</si>
  <si>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</si>
  <si>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</si>
  <si>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</si>
  <si>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</si>
  <si>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</si>
  <si>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</si>
  <si>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</si>
  <si>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</si>
  <si>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</si>
  <si>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</si>
  <si>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</si>
  <si>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</si>
  <si>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</si>
  <si>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</si>
  <si>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</si>
  <si>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</si>
  <si>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</si>
  <si>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</si>
  <si>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</si>
  <si>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</si>
  <si>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</si>
  <si>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</si>
  <si>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</si>
  <si>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</si>
  <si>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</si>
  <si>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</si>
  <si>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</si>
  <si>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</si>
  <si>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</si>
  <si>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</si>
  <si>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</si>
  <si>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</si>
  <si>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</si>
  <si>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</si>
  <si>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</si>
  <si>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</si>
  <si>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</si>
  <si>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</si>
  <si>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</si>
  <si>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</si>
  <si>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</si>
  <si>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</si>
  <si>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</si>
  <si>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</si>
  <si>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</si>
  <si>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</si>
  <si>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</si>
  <si>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</si>
  <si>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</si>
  <si>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</si>
  <si>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</si>
  <si>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</si>
  <si>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</si>
  <si>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</si>
  <si>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</si>
  <si>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</si>
  <si>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</si>
  <si>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</si>
  <si>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</si>
  <si>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</si>
  <si>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</si>
  <si>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</si>
  <si>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</si>
  <si>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</si>
  <si>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</si>
  <si>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</si>
  <si>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</si>
  <si>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</si>
  <si>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</si>
  <si>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</si>
  <si>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</si>
  <si>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</si>
  <si>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</si>
  <si>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</si>
  <si>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</si>
  <si>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</si>
  <si>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</si>
  <si>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</si>
  <si>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</si>
  <si>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</si>
  <si>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</si>
  <si>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</si>
  <si>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</si>
  <si>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</si>
  <si>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</si>
  <si>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</si>
  <si>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</si>
  <si>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</si>
  <si>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</si>
  <si>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</si>
  <si>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</si>
  <si>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</si>
  <si>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</si>
  <si>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</si>
  <si>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</si>
  <si>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</si>
  <si>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</si>
  <si>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</si>
  <si>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</si>
  <si>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</si>
  <si>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</si>
  <si>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</si>
  <si>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</si>
  <si>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</si>
  <si>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</si>
  <si>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</si>
  <si>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</si>
  <si>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</si>
  <si>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</si>
  <si>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</si>
  <si>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</si>
  <si>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</si>
  <si>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</si>
  <si>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</si>
  <si>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</si>
  <si>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</si>
  <si>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</si>
  <si>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</si>
  <si>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</si>
  <si>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</si>
  <si>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</si>
  <si>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</si>
  <si>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</si>
  <si>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</si>
  <si>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</si>
  <si>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</si>
  <si>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</si>
  <si>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</si>
  <si>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</si>
  <si>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</si>
  <si>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</si>
  <si>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</si>
  <si>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</si>
  <si>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</si>
  <si>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</si>
  <si>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</si>
  <si>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</si>
  <si>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</si>
  <si>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</si>
  <si>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</si>
  <si>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</si>
  <si>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</si>
  <si>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</si>
  <si>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</si>
  <si>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</si>
  <si>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</si>
  <si>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</si>
  <si>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</si>
  <si>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</si>
  <si>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</si>
  <si>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</si>
  <si>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</si>
  <si>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</si>
  <si>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</si>
  <si>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</si>
  <si>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</si>
  <si>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</si>
  <si>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</si>
  <si>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</si>
  <si>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</si>
  <si>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</si>
  <si>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</si>
  <si>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</si>
  <si>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</si>
  <si>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</si>
  <si>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</si>
  <si>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</si>
  <si>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</si>
  <si>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</si>
  <si>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</si>
  <si>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</si>
  <si>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</si>
  <si>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</si>
  <si>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</si>
  <si>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</si>
  <si>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</si>
  <si>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</si>
  <si>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</si>
  <si>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</si>
  <si>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</si>
  <si>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</si>
  <si>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</si>
  <si>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</si>
  <si>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</si>
  <si>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</si>
  <si>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</si>
  <si>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</si>
  <si>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</si>
  <si>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</si>
  <si>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</si>
  <si>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</si>
  <si>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</si>
  <si>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</si>
  <si>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</si>
  <si>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</si>
  <si>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</si>
  <si>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</si>
  <si>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</si>
  <si>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</si>
  <si>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</si>
  <si>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</si>
  <si>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</si>
  <si>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</si>
  <si>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</si>
  <si>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</si>
  <si>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</si>
  <si>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</si>
  <si>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</si>
  <si>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</si>
  <si>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</si>
  <si>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</si>
  <si>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</si>
  <si>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</si>
  <si>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</si>
  <si>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</si>
  <si>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</si>
  <si>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</si>
  <si>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</si>
  <si>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</si>
  <si>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</si>
  <si>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</si>
  <si>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</si>
  <si>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</si>
  <si>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</si>
  <si>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</si>
  <si>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</si>
  <si>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</si>
  <si>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</si>
  <si>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</si>
  <si>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</si>
  <si>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</si>
  <si>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</si>
  <si>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</si>
  <si>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</si>
  <si>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</si>
  <si>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</si>
  <si>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</si>
  <si>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</si>
  <si>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</si>
  <si>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</si>
  <si>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</si>
  <si>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</si>
  <si>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</si>
  <si>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</si>
  <si>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</si>
  <si>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</si>
  <si>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</si>
  <si>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</si>
  <si>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</si>
  <si>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</si>
  <si>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</si>
  <si>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</si>
  <si>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</si>
  <si>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</si>
  <si>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</si>
  <si>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</si>
  <si>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</si>
  <si>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</si>
  <si>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</si>
  <si>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</si>
  <si>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</si>
  <si>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</si>
  <si>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</si>
  <si>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</si>
  <si>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</si>
  <si>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</si>
  <si>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</si>
  <si>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</si>
  <si>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</si>
  <si>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</si>
  <si>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</si>
  <si>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</si>
  <si>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</si>
  <si>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</si>
  <si>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</si>
  <si>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</si>
  <si>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</si>
  <si>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</si>
  <si>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</si>
  <si>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</si>
  <si>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</si>
  <si>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</si>
  <si>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</si>
  <si>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</si>
  <si>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</si>
  <si>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</si>
  <si>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</si>
  <si>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</si>
  <si>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</si>
  <si>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</si>
  <si>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</si>
  <si>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</si>
  <si>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</si>
  <si>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</si>
  <si>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</si>
  <si>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</si>
  <si>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</si>
  <si>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</si>
  <si>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</si>
  <si>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</si>
  <si>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</si>
  <si>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</si>
  <si>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</si>
  <si>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</si>
  <si>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</si>
  <si>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</si>
  <si>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</si>
  <si>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</si>
  <si>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</si>
  <si>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</si>
  <si>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</si>
  <si>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</si>
  <si>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</si>
  <si>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</si>
  <si>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</si>
  <si>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</si>
  <si>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</si>
  <si>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</si>
  <si>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</si>
  <si>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</si>
  <si>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</si>
  <si>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</si>
  <si>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</si>
  <si>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</si>
  <si>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</si>
  <si>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</si>
  <si>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</si>
  <si>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</si>
  <si>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</si>
  <si>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</si>
  <si>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</si>
  <si>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</si>
  <si>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</si>
  <si>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</si>
  <si>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</si>
  <si>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</si>
  <si>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</si>
  <si>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</si>
  <si>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</si>
  <si>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</si>
  <si>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</si>
  <si>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</si>
  <si>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</si>
  <si>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</si>
  <si>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</si>
  <si>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</si>
  <si>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</si>
  <si>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</si>
  <si>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</si>
  <si>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</si>
  <si>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</si>
  <si>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</si>
  <si>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</si>
  <si>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</si>
  <si>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</si>
  <si>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</si>
  <si>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</si>
  <si>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</si>
  <si>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</si>
  <si>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</si>
  <si>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</si>
  <si>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</si>
  <si>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</si>
  <si>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</si>
  <si>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</si>
  <si>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</si>
  <si>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</si>
  <si>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</si>
  <si>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</si>
  <si>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</si>
  <si>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</si>
  <si>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</si>
  <si>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</si>
  <si>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</si>
  <si>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</si>
  <si>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</si>
  <si>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</si>
  <si>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</si>
  <si>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</si>
  <si>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</si>
  <si>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</si>
  <si>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</si>
  <si>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</si>
  <si>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</si>
  <si>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</si>
  <si>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</si>
  <si>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</si>
  <si>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</si>
  <si>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</si>
  <si>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</si>
  <si>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</si>
  <si>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</si>
  <si>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</si>
  <si>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</si>
  <si>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</si>
  <si>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</si>
  <si>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</si>
  <si>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</si>
  <si>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</si>
  <si>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</si>
  <si>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</si>
  <si>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</si>
  <si>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</si>
  <si>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</si>
  <si>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</si>
  <si>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</si>
  <si>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</si>
  <si>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</si>
  <si>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</si>
  <si>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</si>
  <si>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</si>
  <si>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</si>
  <si>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</si>
  <si>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</si>
  <si>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</si>
  <si>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</si>
  <si>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</si>
  <si>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</si>
  <si>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</si>
  <si>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</si>
  <si>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</si>
  <si>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</si>
  <si>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</si>
  <si>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</si>
  <si>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</si>
  <si>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</si>
  <si>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</si>
  <si>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</si>
  <si>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</si>
  <si>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</si>
  <si>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</si>
  <si>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</si>
  <si>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</si>
  <si>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</si>
  <si>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</si>
  <si>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</si>
  <si>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</si>
  <si>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</si>
  <si>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</si>
  <si>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</si>
  <si>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</si>
  <si>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</si>
  <si>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</si>
  <si>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</si>
  <si>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</si>
  <si>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</si>
  <si>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</si>
  <si>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</si>
  <si>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</si>
  <si>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</si>
  <si>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</si>
  <si>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</si>
  <si>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</si>
  <si>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</si>
  <si>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</si>
  <si>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</si>
  <si>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</si>
  <si>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</si>
  <si>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</si>
  <si>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</si>
  <si>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</si>
  <si>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</si>
  <si>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</si>
  <si>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</si>
  <si>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</si>
  <si>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</si>
  <si>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</si>
  <si>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</si>
  <si>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</si>
  <si>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</si>
  <si>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</si>
  <si>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</si>
  <si>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</si>
  <si>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</si>
  <si>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</si>
  <si>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</si>
  <si>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</si>
  <si>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</si>
  <si>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</si>
  <si>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</si>
  <si>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</si>
  <si>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</si>
  <si>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</si>
  <si>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</si>
  <si>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</si>
  <si>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</si>
  <si>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</si>
  <si>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</si>
  <si>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</si>
  <si>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</si>
  <si>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</si>
  <si>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</si>
  <si>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</si>
  <si>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</si>
  <si>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</si>
  <si>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</si>
  <si>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</si>
  <si>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</si>
  <si>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</si>
  <si>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</si>
  <si>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</si>
  <si>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</si>
  <si>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</si>
  <si>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</si>
  <si>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</si>
  <si>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</si>
  <si>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</si>
  <si>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</si>
  <si>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</si>
  <si>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</si>
  <si>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</si>
  <si>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</si>
  <si>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</si>
  <si>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</si>
  <si>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</si>
  <si>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</si>
  <si>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</si>
  <si>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</si>
  <si>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</si>
  <si>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</si>
  <si>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</si>
  <si>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</si>
  <si>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</si>
  <si>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</si>
  <si>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</si>
  <si>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</si>
  <si>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</si>
  <si>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</si>
  <si>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</si>
  <si>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</si>
  <si>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</si>
  <si>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</si>
  <si>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</si>
  <si>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</si>
  <si>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</si>
  <si>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</si>
  <si>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</si>
  <si>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</si>
  <si>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</si>
  <si>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</si>
  <si>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</si>
  <si>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</si>
  <si>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</si>
  <si>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</si>
  <si>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</si>
  <si>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</si>
  <si>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</si>
  <si>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</si>
  <si>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</si>
  <si>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</si>
  <si>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</si>
  <si>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</si>
  <si>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</si>
  <si>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</si>
  <si>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</si>
  <si>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</si>
  <si>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</si>
  <si>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</si>
  <si>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</si>
  <si>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</si>
  <si>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</si>
  <si>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</si>
  <si>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</si>
  <si>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</si>
  <si>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</si>
  <si>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</si>
  <si>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</si>
  <si>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</si>
  <si>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</si>
  <si>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</si>
  <si>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</si>
  <si>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</si>
  <si>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</si>
  <si>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</si>
  <si>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</si>
  <si>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</si>
  <si>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</si>
  <si>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</si>
  <si>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</si>
  <si>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</si>
  <si>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</si>
  <si>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</si>
  <si>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</si>
  <si>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</si>
  <si>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</si>
  <si>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</si>
  <si>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</si>
  <si>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</si>
  <si>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</si>
  <si>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</si>
  <si>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</si>
  <si>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</si>
  <si>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</si>
  <si>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</si>
  <si>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</si>
  <si>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</si>
  <si>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</si>
  <si>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</si>
  <si>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</si>
  <si>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</si>
  <si>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</si>
  <si>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</si>
  <si>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</si>
  <si>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</si>
  <si>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</si>
  <si>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</si>
  <si>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</si>
  <si>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</si>
  <si>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</si>
  <si>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</si>
  <si>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</si>
  <si>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</si>
  <si>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</si>
  <si>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</si>
  <si>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</si>
  <si>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</si>
  <si>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</si>
  <si>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</si>
  <si>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</si>
  <si>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</si>
  <si>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</si>
  <si>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</si>
  <si>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</si>
  <si>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</si>
  <si>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</si>
  <si>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</si>
  <si>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</si>
  <si>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</si>
  <si>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</si>
  <si>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</si>
  <si>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</si>
  <si>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</si>
  <si>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</si>
  <si>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</si>
  <si>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</si>
  <si>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</si>
  <si>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</si>
  <si>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</si>
  <si>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</si>
  <si>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</si>
  <si>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</si>
  <si>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</si>
  <si>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</si>
  <si>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</si>
  <si>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</si>
  <si>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</si>
  <si>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</si>
  <si>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</si>
  <si>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</si>
  <si>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</si>
  <si>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</si>
  <si>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</si>
  <si>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</si>
  <si>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</si>
  <si>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</si>
  <si>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</si>
  <si>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</si>
  <si>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</si>
  <si>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</si>
  <si>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</si>
  <si>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</si>
  <si>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</si>
  <si>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</si>
  <si>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</si>
  <si>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</si>
  <si>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</si>
  <si>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</si>
  <si>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</si>
  <si>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</si>
  <si>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</si>
  <si>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</si>
  <si>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</si>
  <si>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</si>
  <si>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</si>
  <si>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</si>
  <si>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</si>
  <si>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</si>
  <si>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</si>
  <si>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</si>
  <si>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</si>
  <si>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</si>
  <si>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</si>
  <si>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</si>
  <si>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</si>
  <si>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</si>
  <si>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</si>
  <si>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</si>
  <si>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</si>
  <si>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</si>
  <si>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</si>
  <si>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</si>
  <si>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</si>
  <si>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</si>
  <si>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Jarbas Pereira Torres</t>
  </si>
  <si>
    <t>jarbastorres@superig.com.br</t>
  </si>
  <si>
    <t>www.iguaracy.pe.gov.br</t>
  </si>
  <si>
    <t>José Torres Lopes Filho</t>
  </si>
  <si>
    <t>Casado</t>
  </si>
  <si>
    <t>Rua Doninha Campo, 26, São Sebastião, Iguaracy-PE</t>
  </si>
  <si>
    <t>Dia 10 do mês seguinte</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</si>
</sst>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56">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85"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6"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7"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69" fillId="25" borderId="14" xfId="0"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8" fontId="42" fillId="0" borderId="0" xfId="51" applyNumberFormat="1" applyFont="1" applyFill="1" applyBorder="1" applyAlignment="1" applyProtection="1">
      <alignment horizontal="left" vertical="center"/>
      <protection hidden="1"/>
    </xf>
    <xf numFmtId="179" fontId="42" fillId="0" borderId="0" xfId="51" applyNumberFormat="1" applyFont="1" applyFill="1" applyBorder="1" applyAlignment="1" applyProtection="1">
      <alignment horizontal="left" vertical="center"/>
      <protection hidden="1"/>
    </xf>
    <xf numFmtId="0" fontId="72" fillId="0" borderId="0" xfId="51" applyFont="1" applyFill="1" applyBorder="1" applyAlignment="1" applyProtection="1">
      <alignment horizontal="left" vertical="center"/>
      <protection hidden="1"/>
    </xf>
    <xf numFmtId="0" fontId="72" fillId="0" borderId="0" xfId="51" applyNumberFormat="1" applyFont="1" applyFill="1" applyBorder="1" applyAlignment="1" applyProtection="1">
      <alignment horizontal="left" vertical="center"/>
      <protection hidden="1"/>
    </xf>
    <xf numFmtId="0" fontId="73"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6"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vertical="center"/>
      <protection hidden="1"/>
    </xf>
    <xf numFmtId="0" fontId="75" fillId="0" borderId="0" xfId="51" applyFont="1" applyFill="1" applyBorder="1" applyAlignment="1" applyProtection="1">
      <alignment horizontal="left" vertical="center"/>
      <protection hidden="1"/>
    </xf>
    <xf numFmtId="0" fontId="75" fillId="0" borderId="0" xfId="51" applyFont="1" applyFill="1" applyAlignment="1" applyProtection="1">
      <alignment horizontal="left" vertical="center"/>
      <protection hidden="1"/>
    </xf>
    <xf numFmtId="0" fontId="75" fillId="0" borderId="0" xfId="51" applyFont="1" applyFill="1" applyAlignment="1" applyProtection="1">
      <alignment vertical="center"/>
      <protection hidden="1"/>
    </xf>
    <xf numFmtId="4" fontId="75" fillId="0" borderId="0" xfId="51" applyNumberFormat="1" applyFont="1" applyFill="1" applyBorder="1" applyAlignment="1" applyProtection="1">
      <alignment horizontal="left" vertical="center"/>
      <protection hidden="1"/>
    </xf>
    <xf numFmtId="0" fontId="74" fillId="0" borderId="0" xfId="51" applyNumberFormat="1" applyFont="1" applyFill="1" applyBorder="1" applyAlignment="1" applyProtection="1">
      <alignment horizontal="left" vertical="center"/>
      <protection hidden="1"/>
    </xf>
    <xf numFmtId="0" fontId="74" fillId="0" borderId="0" xfId="51" applyFont="1" applyFill="1" applyBorder="1" applyAlignment="1" applyProtection="1">
      <alignment vertical="center"/>
      <protection hidden="1"/>
    </xf>
    <xf numFmtId="0" fontId="75"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6"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0" fontId="67" fillId="26" borderId="17" xfId="0" applyFont="1" applyFill="1" applyBorder="1" applyAlignment="1" applyProtection="1">
      <alignment horizontal="left" vertical="center" indent="31"/>
      <protection hidden="1"/>
    </xf>
    <xf numFmtId="0" fontId="67" fillId="26" borderId="18" xfId="0" applyFont="1" applyFill="1" applyBorder="1" applyAlignment="1" applyProtection="1">
      <alignment horizontal="left" vertical="center" indent="31"/>
      <protection hidden="1"/>
    </xf>
    <xf numFmtId="0" fontId="77"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8" fillId="0" borderId="20" xfId="0" applyFont="1" applyFill="1" applyBorder="1" applyAlignment="1" applyProtection="1">
      <alignment horizontal="center" vertical="center"/>
      <protection hidden="1"/>
    </xf>
    <xf numFmtId="0" fontId="79" fillId="0" borderId="0" xfId="0" applyFont="1" applyFill="1" applyBorder="1" applyAlignment="1" applyProtection="1">
      <alignment horizontal="center" vertical="center"/>
      <protection hidden="1"/>
    </xf>
    <xf numFmtId="0" fontId="80" fillId="27" borderId="21" xfId="0" applyFont="1" applyFill="1" applyBorder="1" applyAlignment="1" applyProtection="1">
      <alignment horizontal="center" vertical="center"/>
      <protection hidden="1"/>
    </xf>
    <xf numFmtId="0" fontId="80" fillId="27" borderId="22" xfId="0" applyFont="1" applyFill="1" applyBorder="1" applyAlignment="1" applyProtection="1">
      <alignment horizontal="center" vertical="center"/>
      <protection hidden="1"/>
    </xf>
    <xf numFmtId="0" fontId="80"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6" fillId="0" borderId="24" xfId="0" applyFont="1" applyFill="1" applyBorder="1" applyAlignment="1" applyProtection="1">
      <alignment horizontal="center" vertical="center"/>
      <protection hidden="1"/>
    </xf>
    <xf numFmtId="0" fontId="80"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80" fillId="27" borderId="0" xfId="0" applyFont="1" applyFill="1" applyAlignment="1" applyProtection="1">
      <alignment horizontal="center" vertical="center"/>
      <protection hidden="1"/>
    </xf>
    <xf numFmtId="0" fontId="78" fillId="0" borderId="24" xfId="0" applyFont="1" applyFill="1" applyBorder="1" applyAlignment="1" applyProtection="1">
      <alignment horizontal="center" vertical="center"/>
      <protection hidden="1"/>
    </xf>
    <xf numFmtId="0" fontId="81"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2" fillId="27"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8" fillId="0" borderId="26" xfId="0" applyFont="1" applyFill="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7"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76</v>
      </c>
      <c r="G3" s="148" t="str">
        <f>UPPER(INDEX(C4:C188,MATCH(F3,B4:B188,0),0))</f>
        <v>IGUARACY</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30" sqref="D30"/>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IGUARACY</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9160313.42</v>
      </c>
      <c r="E10" s="63"/>
    </row>
    <row r="11" spans="2:4" ht="15.75">
      <c r="B11" s="62" t="s">
        <v>920</v>
      </c>
      <c r="C11" s="54" t="s">
        <v>2252</v>
      </c>
      <c r="D11" s="40">
        <v>464354.56</v>
      </c>
    </row>
    <row r="12" spans="2:4" ht="15.75">
      <c r="B12" s="54" t="s">
        <v>946</v>
      </c>
      <c r="C12" s="54" t="s">
        <v>2253</v>
      </c>
      <c r="D12" s="40">
        <v>8695958.86</v>
      </c>
    </row>
    <row r="13" spans="2:4" ht="15.75">
      <c r="B13" s="54" t="s">
        <v>972</v>
      </c>
      <c r="C13" s="54" t="s">
        <v>2254</v>
      </c>
      <c r="D13" s="40"/>
    </row>
    <row r="14" spans="2:5" ht="15.75">
      <c r="B14" s="54" t="s">
        <v>1069</v>
      </c>
      <c r="C14" s="54" t="s">
        <v>1067</v>
      </c>
      <c r="D14" s="40"/>
      <c r="E14" s="103"/>
    </row>
    <row r="15" spans="2:5" ht="15.75">
      <c r="B15" s="54" t="s">
        <v>1140</v>
      </c>
      <c r="C15" s="54" t="s">
        <v>1319</v>
      </c>
      <c r="D15" s="64">
        <f>SUM(D16:D20)</f>
        <v>0</v>
      </c>
      <c r="E15" s="103"/>
    </row>
    <row r="16" spans="2:4" ht="15.75">
      <c r="B16" s="54" t="s">
        <v>2255</v>
      </c>
      <c r="C16" s="54" t="s">
        <v>386</v>
      </c>
      <c r="D16" s="40"/>
    </row>
    <row r="17" spans="2:4" ht="15.75">
      <c r="B17" s="54" t="s">
        <v>2256</v>
      </c>
      <c r="C17" s="54" t="s">
        <v>387</v>
      </c>
      <c r="D17" s="40"/>
    </row>
    <row r="18" spans="2:4" ht="15.75">
      <c r="B18" s="54" t="s">
        <v>2257</v>
      </c>
      <c r="C18" s="54" t="s">
        <v>2258</v>
      </c>
      <c r="D18" s="40"/>
    </row>
    <row r="19" spans="2:4" ht="15.75">
      <c r="B19" s="54" t="s">
        <v>2259</v>
      </c>
      <c r="C19" s="54" t="s">
        <v>2260</v>
      </c>
      <c r="D19" s="40"/>
    </row>
    <row r="20" spans="2:5" ht="15.75">
      <c r="B20" s="54" t="s">
        <v>2261</v>
      </c>
      <c r="C20" s="54" t="s">
        <v>1075</v>
      </c>
      <c r="D20" s="64">
        <f>SUM(D21:D25)</f>
        <v>0</v>
      </c>
      <c r="E20" s="103"/>
    </row>
    <row r="21" spans="1:10" s="64" customFormat="1" ht="15.75">
      <c r="A21" s="49"/>
      <c r="B21" s="54" t="s">
        <v>2262</v>
      </c>
      <c r="C21" s="67"/>
      <c r="D21" s="40"/>
      <c r="E21" s="53"/>
      <c r="F21" s="53"/>
      <c r="G21" s="54"/>
      <c r="H21" s="54"/>
      <c r="I21" s="54"/>
      <c r="J21" s="54"/>
    </row>
    <row r="22" spans="1:10" s="64" customFormat="1" ht="15.75">
      <c r="A22" s="49"/>
      <c r="B22" s="54" t="s">
        <v>2263</v>
      </c>
      <c r="C22" s="67"/>
      <c r="D22" s="40"/>
      <c r="E22" s="53"/>
      <c r="F22" s="53"/>
      <c r="G22" s="54"/>
      <c r="H22" s="54"/>
      <c r="I22" s="54"/>
      <c r="J22" s="54"/>
    </row>
    <row r="23" spans="1:10" s="64" customFormat="1" ht="15.75">
      <c r="A23" s="49"/>
      <c r="B23" s="54" t="s">
        <v>2264</v>
      </c>
      <c r="C23" s="67"/>
      <c r="D23" s="40"/>
      <c r="E23" s="53"/>
      <c r="F23" s="53"/>
      <c r="G23" s="54"/>
      <c r="H23" s="54"/>
      <c r="I23" s="54"/>
      <c r="J23" s="54"/>
    </row>
    <row r="24" spans="1:10" s="64" customFormat="1" ht="15.75">
      <c r="A24" s="49"/>
      <c r="B24" s="54" t="s">
        <v>2265</v>
      </c>
      <c r="C24" s="67"/>
      <c r="D24" s="40"/>
      <c r="E24" s="53"/>
      <c r="F24" s="53"/>
      <c r="G24" s="54"/>
      <c r="H24" s="54"/>
      <c r="I24" s="54"/>
      <c r="J24" s="54"/>
    </row>
    <row r="25" spans="1:10" s="64" customFormat="1" ht="15.75">
      <c r="A25" s="49"/>
      <c r="B25" s="54" t="s">
        <v>2266</v>
      </c>
      <c r="C25" s="67"/>
      <c r="D25" s="40"/>
      <c r="E25" s="53"/>
      <c r="F25" s="53"/>
      <c r="G25" s="54"/>
      <c r="H25" s="54"/>
      <c r="I25" s="54"/>
      <c r="J25" s="54"/>
    </row>
    <row r="26" spans="1:10" s="64" customFormat="1" ht="15.75">
      <c r="A26" s="49"/>
      <c r="B26" s="192" t="s">
        <v>974</v>
      </c>
      <c r="C26" s="99" t="s">
        <v>1082</v>
      </c>
      <c r="D26" s="193">
        <f>SUM(D27:D34)</f>
        <v>3597512.6799999997</v>
      </c>
      <c r="E26" s="53"/>
      <c r="F26" s="53"/>
      <c r="G26" s="54"/>
      <c r="H26" s="54"/>
      <c r="I26" s="54"/>
      <c r="J26" s="54"/>
    </row>
    <row r="27" spans="1:10" s="64" customFormat="1" ht="15.75">
      <c r="A27" s="49"/>
      <c r="B27" s="54" t="s">
        <v>977</v>
      </c>
      <c r="C27" s="54" t="s">
        <v>1084</v>
      </c>
      <c r="D27" s="40">
        <v>2845719.5</v>
      </c>
      <c r="E27" s="103"/>
      <c r="F27" s="53"/>
      <c r="G27" s="54"/>
      <c r="H27" s="54"/>
      <c r="I27" s="54"/>
      <c r="J27" s="54"/>
    </row>
    <row r="28" spans="1:10" s="64" customFormat="1" ht="15.75">
      <c r="A28" s="49"/>
      <c r="B28" s="54" t="s">
        <v>979</v>
      </c>
      <c r="C28" s="54" t="s">
        <v>2267</v>
      </c>
      <c r="D28" s="40">
        <v>740546.26</v>
      </c>
      <c r="E28" s="103"/>
      <c r="F28" s="53"/>
      <c r="G28" s="54"/>
      <c r="H28" s="54"/>
      <c r="I28" s="54"/>
      <c r="J28" s="54"/>
    </row>
    <row r="29" spans="1:10" s="64" customFormat="1" ht="15.75">
      <c r="A29" s="49"/>
      <c r="B29" s="54" t="s">
        <v>982</v>
      </c>
      <c r="C29" s="54" t="s">
        <v>2288</v>
      </c>
      <c r="D29" s="40">
        <v>11246.92</v>
      </c>
      <c r="E29" s="103"/>
      <c r="F29" s="53"/>
      <c r="G29" s="54"/>
      <c r="H29" s="54"/>
      <c r="I29" s="54"/>
      <c r="J29" s="54"/>
    </row>
    <row r="30" spans="1:10" s="64" customFormat="1" ht="15.75">
      <c r="A30" s="49"/>
      <c r="B30" s="54" t="s">
        <v>985</v>
      </c>
      <c r="C30" s="54" t="s">
        <v>2268</v>
      </c>
      <c r="D30" s="40"/>
      <c r="E30" s="53"/>
      <c r="F30" s="53"/>
      <c r="G30" s="54"/>
      <c r="H30" s="54"/>
      <c r="I30" s="54"/>
      <c r="J30" s="54"/>
    </row>
    <row r="31" spans="1:10" s="64" customFormat="1" ht="15.75">
      <c r="A31" s="49"/>
      <c r="B31" s="54" t="s">
        <v>988</v>
      </c>
      <c r="C31" s="54" t="s">
        <v>2269</v>
      </c>
      <c r="D31" s="40"/>
      <c r="E31" s="53"/>
      <c r="F31" s="53"/>
      <c r="G31" s="54"/>
      <c r="H31" s="54"/>
      <c r="I31" s="54"/>
      <c r="J31" s="54"/>
    </row>
    <row r="32" spans="1:10" s="64" customFormat="1" ht="15.75">
      <c r="A32" s="49"/>
      <c r="B32" s="54" t="s">
        <v>1089</v>
      </c>
      <c r="C32" s="54" t="s">
        <v>2270</v>
      </c>
      <c r="D32" s="40"/>
      <c r="E32" s="53"/>
      <c r="F32" s="53"/>
      <c r="G32" s="54"/>
      <c r="H32" s="54"/>
      <c r="I32" s="54"/>
      <c r="J32" s="54"/>
    </row>
    <row r="33" spans="2:4" ht="31.5">
      <c r="B33" s="194" t="s">
        <v>1091</v>
      </c>
      <c r="C33" s="195" t="s">
        <v>2271</v>
      </c>
      <c r="D33" s="196"/>
    </row>
    <row r="34" spans="2:5" ht="31.5">
      <c r="B34" s="194" t="s">
        <v>1093</v>
      </c>
      <c r="C34" s="195" t="s">
        <v>2272</v>
      </c>
      <c r="D34" s="64">
        <f>SUM(D35:D41)</f>
        <v>0</v>
      </c>
      <c r="E34" s="103"/>
    </row>
    <row r="35" spans="2:4" ht="15.75">
      <c r="B35" s="54" t="s">
        <v>1094</v>
      </c>
      <c r="C35" s="66" t="s">
        <v>2273</v>
      </c>
      <c r="D35" s="40"/>
    </row>
    <row r="36" spans="2:4" ht="15.75">
      <c r="B36" s="54" t="s">
        <v>1095</v>
      </c>
      <c r="C36" s="66" t="s">
        <v>2274</v>
      </c>
      <c r="D36" s="40"/>
    </row>
    <row r="37" spans="2:4" ht="15.75">
      <c r="B37" s="54" t="s">
        <v>1096</v>
      </c>
      <c r="C37" s="66" t="s">
        <v>2275</v>
      </c>
      <c r="D37" s="40"/>
    </row>
    <row r="38" spans="2:4" ht="15.75">
      <c r="B38" s="54" t="s">
        <v>1097</v>
      </c>
      <c r="C38" s="66" t="s">
        <v>2276</v>
      </c>
      <c r="D38" s="40"/>
    </row>
    <row r="39" spans="2:4" ht="15.75">
      <c r="B39" s="54" t="s">
        <v>1098</v>
      </c>
      <c r="C39" s="66" t="s">
        <v>2277</v>
      </c>
      <c r="D39" s="40"/>
    </row>
    <row r="40" spans="2:4" ht="15.75">
      <c r="B40" s="54" t="s">
        <v>1099</v>
      </c>
      <c r="C40" s="66" t="s">
        <v>2278</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2279</v>
      </c>
      <c r="D47" s="193">
        <f>+D10-D26</f>
        <v>5562800.74</v>
      </c>
      <c r="E47" s="64"/>
    </row>
  </sheetData>
  <sheetProtection password="C61A" sheet="1" selectLockedCells="1"/>
  <mergeCells count="3">
    <mergeCell ref="B6:D6"/>
    <mergeCell ref="B2:D2"/>
    <mergeCell ref="B3:D3"/>
  </mergeCells>
  <conditionalFormatting sqref="D9">
    <cfRule type="expression" priority="18" dxfId="109" stopIfTrue="1">
      <formula>$F9&lt;&gt;$I9</formula>
    </cfRule>
  </conditionalFormatting>
  <conditionalFormatting sqref="D11:D13 D16:D19 D35:D40 D42:D46 C21:D25 D27:D33">
    <cfRule type="cellIs" priority="10" dxfId="112" operator="equal" stopIfTrue="1">
      <formula>""</formula>
    </cfRule>
  </conditionalFormatting>
  <conditionalFormatting sqref="D14">
    <cfRule type="cellIs" priority="2" dxfId="112" operator="equal" stopIfTrue="1">
      <formula>""</formula>
    </cfRule>
  </conditionalFormatting>
  <conditionalFormatting sqref="C42:C46">
    <cfRule type="cellIs" priority="1" dxfId="112"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IGUARACY</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4311584.47</v>
      </c>
    </row>
    <row r="11" spans="2:5" ht="15.75">
      <c r="B11" s="55" t="s">
        <v>974</v>
      </c>
      <c r="C11" s="56" t="s">
        <v>1047</v>
      </c>
      <c r="D11" s="88">
        <f>SUM(D12:D15)</f>
        <v>0</v>
      </c>
      <c r="E11" s="201">
        <f>IF(D11="",1,0)</f>
        <v>0</v>
      </c>
    </row>
    <row r="12" spans="2:5" ht="15.75">
      <c r="B12" s="59" t="s">
        <v>977</v>
      </c>
      <c r="C12" s="85" t="s">
        <v>2299</v>
      </c>
      <c r="D12" s="2">
        <v>0</v>
      </c>
      <c r="E12" s="53">
        <f>IF(D12="",1,0)</f>
        <v>0</v>
      </c>
    </row>
    <row r="13" spans="2:5" ht="15.75">
      <c r="B13" s="59" t="s">
        <v>979</v>
      </c>
      <c r="C13" s="85" t="s">
        <v>2301</v>
      </c>
      <c r="D13" s="2">
        <v>0</v>
      </c>
      <c r="E13" s="53">
        <f>IF(D13="",1,0)</f>
        <v>0</v>
      </c>
    </row>
    <row r="14" spans="2:5" ht="15.75">
      <c r="B14" s="59" t="s">
        <v>982</v>
      </c>
      <c r="C14" s="85" t="s">
        <v>2303</v>
      </c>
      <c r="D14" s="2">
        <v>0</v>
      </c>
      <c r="E14" s="53">
        <f>IF(D14="",1,0)</f>
        <v>0</v>
      </c>
    </row>
    <row r="15" spans="2:5" ht="15.75">
      <c r="B15" s="59" t="s">
        <v>985</v>
      </c>
      <c r="C15" s="85" t="s">
        <v>2304</v>
      </c>
      <c r="D15" s="2">
        <v>0</v>
      </c>
      <c r="E15" s="53">
        <f>IF(D15="",1,0)</f>
        <v>0</v>
      </c>
    </row>
    <row r="16" spans="2:4" ht="15.75">
      <c r="B16" s="99" t="s">
        <v>1000</v>
      </c>
      <c r="C16" s="199" t="s">
        <v>1130</v>
      </c>
      <c r="D16" s="200">
        <f>D10-D11</f>
        <v>4311584.47</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9" stopIfTrue="1">
      <formula>$F9&lt;&gt;$I9</formula>
    </cfRule>
  </conditionalFormatting>
  <conditionalFormatting sqref="D10:D15">
    <cfRule type="cellIs" priority="4" dxfId="112" operator="equal" stopIfTrue="1">
      <formula>""</formula>
    </cfRule>
  </conditionalFormatting>
  <conditionalFormatting sqref="B10:B15">
    <cfRule type="expression" priority="3" dxfId="113"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IGUARACY</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6870705.16</v>
      </c>
    </row>
    <row r="11" spans="2:4" ht="15.75">
      <c r="B11" s="99" t="s">
        <v>974</v>
      </c>
      <c r="C11" s="199" t="s">
        <v>2319</v>
      </c>
      <c r="D11" s="200">
        <f>SUM(D12:D15)</f>
        <v>0</v>
      </c>
    </row>
    <row r="12" spans="2:4" ht="15.75">
      <c r="B12" s="54" t="s">
        <v>977</v>
      </c>
      <c r="C12" s="202" t="s">
        <v>2310</v>
      </c>
      <c r="D12" s="89">
        <v>0</v>
      </c>
    </row>
    <row r="13" spans="1:10" s="53" customFormat="1" ht="15.75">
      <c r="A13" s="49"/>
      <c r="B13" s="54" t="s">
        <v>979</v>
      </c>
      <c r="C13" s="202" t="s">
        <v>2312</v>
      </c>
      <c r="D13" s="89">
        <v>0</v>
      </c>
      <c r="G13" s="54"/>
      <c r="H13" s="54"/>
      <c r="I13" s="54"/>
      <c r="J13" s="54"/>
    </row>
    <row r="14" spans="2:4" ht="15.75">
      <c r="B14" s="54" t="s">
        <v>982</v>
      </c>
      <c r="C14" s="202" t="s">
        <v>2314</v>
      </c>
      <c r="D14" s="89">
        <v>0</v>
      </c>
    </row>
    <row r="15" spans="2:4" ht="15.75">
      <c r="B15" s="54" t="s">
        <v>985</v>
      </c>
      <c r="C15" s="202" t="s">
        <v>2316</v>
      </c>
      <c r="D15" s="89">
        <v>0</v>
      </c>
    </row>
    <row r="16" spans="2:4" ht="15.75">
      <c r="B16" s="99" t="s">
        <v>1002</v>
      </c>
      <c r="C16" s="199" t="s">
        <v>2320</v>
      </c>
      <c r="D16" s="200">
        <f>D10-D11</f>
        <v>6870705.16</v>
      </c>
    </row>
  </sheetData>
  <sheetProtection password="C61A" sheet="1" selectLockedCells="1"/>
  <mergeCells count="3">
    <mergeCell ref="B6:D6"/>
    <mergeCell ref="B2:D2"/>
    <mergeCell ref="B3:D3"/>
  </mergeCells>
  <conditionalFormatting sqref="D9">
    <cfRule type="expression" priority="6" dxfId="109" stopIfTrue="1">
      <formula>$F9&lt;&gt;$I9</formula>
    </cfRule>
  </conditionalFormatting>
  <conditionalFormatting sqref="D12:D15">
    <cfRule type="cellIs" priority="3" dxfId="112" operator="equal" stopIfTrue="1">
      <formula>""</formula>
    </cfRule>
  </conditionalFormatting>
  <conditionalFormatting sqref="D10">
    <cfRule type="cellIs" priority="2" dxfId="112"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2">
      <selection activeCell="D11" sqref="D11"/>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IGUARACY</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7709787.879999999</v>
      </c>
      <c r="E10" s="93"/>
      <c r="F10" s="159"/>
    </row>
    <row r="11" spans="1:6" ht="15.75">
      <c r="A11" s="93"/>
      <c r="B11" s="59" t="s">
        <v>920</v>
      </c>
      <c r="C11" s="86" t="s">
        <v>109</v>
      </c>
      <c r="D11" s="89">
        <v>2672735.72</v>
      </c>
      <c r="E11" s="93"/>
      <c r="F11" s="159"/>
    </row>
    <row r="12" spans="1:6" ht="15.75">
      <c r="A12" s="93"/>
      <c r="B12" s="59" t="s">
        <v>946</v>
      </c>
      <c r="C12" s="86" t="s">
        <v>110</v>
      </c>
      <c r="D12" s="89">
        <v>1914397.7</v>
      </c>
      <c r="E12" s="93"/>
      <c r="F12" s="159"/>
    </row>
    <row r="13" spans="1:6" ht="15.75">
      <c r="A13" s="93"/>
      <c r="B13" s="59" t="s">
        <v>972</v>
      </c>
      <c r="C13" s="86" t="s">
        <v>1137</v>
      </c>
      <c r="D13" s="89">
        <v>0</v>
      </c>
      <c r="E13" s="93"/>
      <c r="F13" s="159"/>
    </row>
    <row r="14" spans="1:6" ht="15.75">
      <c r="A14" s="93"/>
      <c r="B14" s="59" t="s">
        <v>1069</v>
      </c>
      <c r="C14" s="86" t="s">
        <v>112</v>
      </c>
      <c r="D14" s="89">
        <v>86265.59</v>
      </c>
      <c r="E14" s="93"/>
      <c r="F14" s="159"/>
    </row>
    <row r="15" spans="1:6" ht="15.75">
      <c r="A15" s="93"/>
      <c r="B15" s="59" t="s">
        <v>1140</v>
      </c>
      <c r="C15" s="86" t="s">
        <v>113</v>
      </c>
      <c r="D15" s="89">
        <v>182857.93</v>
      </c>
      <c r="E15" s="93"/>
      <c r="F15" s="159"/>
    </row>
    <row r="16" spans="1:6" ht="15.75">
      <c r="A16" s="93"/>
      <c r="B16" s="59" t="s">
        <v>1142</v>
      </c>
      <c r="C16" s="86" t="s">
        <v>114</v>
      </c>
      <c r="D16" s="89">
        <v>0</v>
      </c>
      <c r="E16" s="93"/>
      <c r="F16" s="159"/>
    </row>
    <row r="17" spans="1:5" ht="15.75">
      <c r="A17" s="93"/>
      <c r="B17" s="59" t="s">
        <v>1144</v>
      </c>
      <c r="C17" s="86" t="s">
        <v>2322</v>
      </c>
      <c r="D17" s="89">
        <v>2853530.94</v>
      </c>
      <c r="E17" s="93"/>
    </row>
    <row r="18" spans="1:5" ht="15.75">
      <c r="A18" s="93"/>
      <c r="B18" s="59" t="s">
        <v>1193</v>
      </c>
      <c r="C18" s="86" t="s">
        <v>2324</v>
      </c>
      <c r="D18" s="89"/>
      <c r="E18" s="93"/>
    </row>
    <row r="19" spans="1:5" ht="15.75">
      <c r="A19" s="93"/>
      <c r="B19" s="55" t="s">
        <v>974</v>
      </c>
      <c r="C19" s="56" t="s">
        <v>2325</v>
      </c>
      <c r="D19" s="88">
        <f>SUM(D20:D22)+SUM(D26:D27)</f>
        <v>3457098.19</v>
      </c>
      <c r="E19" s="93"/>
    </row>
    <row r="20" spans="1:5" ht="15.75">
      <c r="A20" s="93"/>
      <c r="B20" s="59" t="s">
        <v>977</v>
      </c>
      <c r="C20" s="86" t="s">
        <v>2326</v>
      </c>
      <c r="D20" s="89"/>
      <c r="E20" s="93"/>
    </row>
    <row r="21" spans="1:5" ht="15.75">
      <c r="A21" s="93"/>
      <c r="B21" s="59" t="s">
        <v>979</v>
      </c>
      <c r="C21" s="86" t="s">
        <v>1148</v>
      </c>
      <c r="D21" s="89"/>
      <c r="E21" s="93"/>
    </row>
    <row r="22" spans="1:5" ht="15.75">
      <c r="A22" s="93"/>
      <c r="B22" s="59" t="s">
        <v>982</v>
      </c>
      <c r="C22" s="86" t="s">
        <v>2327</v>
      </c>
      <c r="D22" s="90">
        <f>SUM(D23:D25)</f>
        <v>3457098.19</v>
      </c>
      <c r="E22" s="93"/>
    </row>
    <row r="23" spans="1:5" ht="15.75">
      <c r="A23" s="93"/>
      <c r="B23" s="59" t="s">
        <v>1151</v>
      </c>
      <c r="C23" s="92" t="s">
        <v>2328</v>
      </c>
      <c r="D23" s="89">
        <v>3457098.19</v>
      </c>
      <c r="E23" s="93"/>
    </row>
    <row r="24" spans="1:5" ht="15.75">
      <c r="A24" s="93"/>
      <c r="B24" s="59" t="s">
        <v>1153</v>
      </c>
      <c r="C24" s="92" t="s">
        <v>2329</v>
      </c>
      <c r="D24" s="89"/>
      <c r="E24" s="93"/>
    </row>
    <row r="25" spans="1:5" ht="15.75">
      <c r="A25" s="93"/>
      <c r="B25" s="59" t="s">
        <v>1155</v>
      </c>
      <c r="C25" s="92" t="s">
        <v>2330</v>
      </c>
      <c r="D25" s="89">
        <v>0</v>
      </c>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2331</v>
      </c>
      <c r="D28" s="88">
        <f>+D10-D19</f>
        <v>4252689.6899999995</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9" stopIfTrue="1">
      <formula>$F9&lt;&gt;$I9</formula>
    </cfRule>
  </conditionalFormatting>
  <conditionalFormatting sqref="D11:D18 D20:D21 D23:D27">
    <cfRule type="cellIs" priority="27" dxfId="112" operator="equal" stopIfTrue="1">
      <formula>""</formula>
    </cfRule>
  </conditionalFormatting>
  <conditionalFormatting sqref="B10:B22 B26:B28">
    <cfRule type="expression" priority="26" dxfId="113" stopIfTrue="1">
      <formula>OR(#REF!&gt;0,#REF!&lt;0)</formula>
    </cfRule>
  </conditionalFormatting>
  <conditionalFormatting sqref="B23:B25">
    <cfRule type="expression" priority="5" dxfId="113" stopIfTrue="1">
      <formula>OR(#REF!&gt;0,#REF!&lt;0)</formula>
    </cfRule>
  </conditionalFormatting>
  <conditionalFormatting sqref="D10">
    <cfRule type="cellIs" priority="4" dxfId="112" operator="equal" stopIfTrue="1">
      <formula>""</formula>
    </cfRule>
  </conditionalFormatting>
  <conditionalFormatting sqref="D19">
    <cfRule type="cellIs" priority="3" dxfId="112" operator="equal" stopIfTrue="1">
      <formula>""</formula>
    </cfRule>
  </conditionalFormatting>
  <conditionalFormatting sqref="D28">
    <cfRule type="cellIs" priority="2" dxfId="112" operator="equal" stopIfTrue="1">
      <formula>""</formula>
    </cfRule>
  </conditionalFormatting>
  <conditionalFormatting sqref="D22">
    <cfRule type="cellIs" priority="1" dxfId="112"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11" sqref="D11"/>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IGUARACY</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4112484.96</v>
      </c>
    </row>
    <row r="11" spans="2:4" ht="15.75">
      <c r="B11" s="216" t="s">
        <v>974</v>
      </c>
      <c r="C11" s="197" t="str">
        <f>"Ativo Circulante do RPPS "&amp;BDValores!E2</f>
        <v>Ativo Circulante do RPPS 2018</v>
      </c>
      <c r="D11" s="2">
        <v>2015721.29</v>
      </c>
    </row>
    <row r="12" spans="2:4" ht="15.75">
      <c r="B12" s="216" t="s">
        <v>1000</v>
      </c>
      <c r="C12" s="197" t="str">
        <f>"Disponível "&amp;BDValores!E2&amp;" (incluindo RPPS)"</f>
        <v>Disponível 2018 (incluindo RPPS)</v>
      </c>
      <c r="D12" s="2">
        <v>3912442.38</v>
      </c>
    </row>
    <row r="13" spans="2:4" ht="15.75">
      <c r="B13" s="216" t="s">
        <v>1001</v>
      </c>
      <c r="C13" s="197" t="str">
        <f>"Disponível do RPPS "&amp;BDValores!E2</f>
        <v>Disponível do RPPS 2018</v>
      </c>
      <c r="D13" s="2">
        <v>2015721.29</v>
      </c>
    </row>
    <row r="14" spans="2:4" ht="15.75">
      <c r="B14" s="216" t="s">
        <v>1002</v>
      </c>
      <c r="C14" s="197" t="str">
        <f>"Ativo Não Circulante "&amp;BDValores!E2&amp;" (incluindo RPPS)"</f>
        <v>Ativo Não Circulante 2018 (incluindo RPPS)</v>
      </c>
      <c r="D14" s="2">
        <v>14927900.49</v>
      </c>
    </row>
    <row r="15" spans="2:3" ht="15.75">
      <c r="B15" s="216"/>
      <c r="C15" s="197"/>
    </row>
    <row r="16" spans="2:4" ht="15.75">
      <c r="B16" s="216" t="s">
        <v>1057</v>
      </c>
      <c r="C16" s="197" t="str">
        <f>"Passivo Circulante "&amp;BDValores!E2&amp;" (incluindo RPPS)"</f>
        <v>Passivo Circulante 2018 (incluindo RPPS)</v>
      </c>
      <c r="D16" s="2">
        <v>975031.72</v>
      </c>
    </row>
    <row r="17" spans="2:4" ht="15.75">
      <c r="B17" s="216" t="s">
        <v>1058</v>
      </c>
      <c r="C17" s="197" t="str">
        <f>"Passivo Circulante do RPPS "&amp;BDValores!E2</f>
        <v>Passivo Circulante do RPPS 2018</v>
      </c>
      <c r="D17" s="2">
        <v>824.5</v>
      </c>
    </row>
    <row r="18" spans="2:4" ht="15.75">
      <c r="B18" s="216" t="s">
        <v>1059</v>
      </c>
      <c r="C18" s="197" t="str">
        <f>"Passivo Não Circulante "&amp;BDValores!E2&amp;" (incluindo RPPS)"</f>
        <v>Passivo Não Circulante 2018 (incluindo RPPS)</v>
      </c>
      <c r="D18" s="2">
        <v>22777961.34</v>
      </c>
    </row>
    <row r="19" spans="2:3" ht="15.75">
      <c r="B19" s="216"/>
      <c r="C19" s="197"/>
    </row>
    <row r="20" spans="2:4" ht="15.75">
      <c r="B20" s="216" t="s">
        <v>1060</v>
      </c>
      <c r="C20" s="197" t="str">
        <f>"Recebimentos da Dívida Ativa "&amp;BDValores!E2</f>
        <v>Recebimentos da Dívida Ativa 2018</v>
      </c>
      <c r="D20" s="2">
        <v>314361.73</v>
      </c>
    </row>
    <row r="21" spans="2:3" ht="15.75">
      <c r="B21" s="216"/>
      <c r="C21" s="197"/>
    </row>
    <row r="22" spans="2:4" ht="15.75">
      <c r="B22" s="216" t="s">
        <v>1061</v>
      </c>
      <c r="C22" s="197" t="str">
        <f>"Dívida Ativa (total) "&amp;BDValores!E2</f>
        <v>Dívida Ativa (total) 2018</v>
      </c>
      <c r="D22" s="2">
        <v>1832895.88</v>
      </c>
    </row>
    <row r="23" spans="2:3" ht="15.75">
      <c r="B23" s="216"/>
      <c r="C23" s="197"/>
    </row>
    <row r="24" spans="2:4" ht="15.75">
      <c r="B24" s="216" t="s">
        <v>2342</v>
      </c>
      <c r="C24" s="197" t="str">
        <f>"Dívida Ativa classificada no Ativo Circulante "&amp;BDValores!E2</f>
        <v>Dívida Ativa classificada no Ativo Circulante 2018</v>
      </c>
      <c r="D24" s="2">
        <v>159548.99</v>
      </c>
    </row>
    <row r="25" spans="2:4" ht="15.75">
      <c r="B25" s="216" t="s">
        <v>2343</v>
      </c>
      <c r="C25" s="197" t="str">
        <f>"Dívida Ativa classificada no Ativo Não Circulante "&amp;BDValores!E2</f>
        <v>Dívida Ativa classificada no Ativo Não Circulante 2018</v>
      </c>
      <c r="D25" s="2">
        <v>1673346.89</v>
      </c>
    </row>
    <row r="26" spans="2:3" ht="15.75">
      <c r="B26" s="216"/>
      <c r="C26" s="197"/>
    </row>
    <row r="27" spans="2:4" ht="15.75">
      <c r="B27" s="216" t="s">
        <v>2345</v>
      </c>
      <c r="C27" s="197" t="str">
        <f>"Dívida Ativa Tributária "&amp;BDValores!E2</f>
        <v>Dívida Ativa Tributária 2018</v>
      </c>
      <c r="D27" s="2">
        <v>522602.84</v>
      </c>
    </row>
    <row r="28" spans="2:4" ht="15.75">
      <c r="B28" s="216" t="s">
        <v>2344</v>
      </c>
      <c r="C28" s="197" t="str">
        <f>"Dívida Ativa não Tributária "&amp;BDValores!E2</f>
        <v>Dívida Ativa não Tributária 2018</v>
      </c>
      <c r="D28" s="2">
        <v>1310293.04</v>
      </c>
    </row>
    <row r="29" ht="12.75">
      <c r="B29" s="217"/>
    </row>
    <row r="30" spans="2:7" ht="15.75">
      <c r="B30" s="214" t="s">
        <v>2438</v>
      </c>
      <c r="C30" s="212" t="str">
        <f>"Restos a pagar processados inscritos em "&amp;BDValores!E2</f>
        <v>Restos a pagar processados inscritos em 2018</v>
      </c>
      <c r="D30" s="89">
        <v>581361.16</v>
      </c>
      <c r="F30" s="213"/>
      <c r="G30" s="213"/>
    </row>
    <row r="31" spans="2:7" ht="15.75">
      <c r="B31" s="214" t="s">
        <v>2439</v>
      </c>
      <c r="C31" s="212" t="str">
        <f>"Restos a pagar não processados inscritos em "&amp;BDValores!E2</f>
        <v>Restos a pagar não processados inscritos em 2018</v>
      </c>
      <c r="D31" s="89">
        <v>3279357.06</v>
      </c>
      <c r="F31" s="213"/>
      <c r="G31" s="213"/>
    </row>
    <row r="32" spans="2:7" ht="15.75">
      <c r="B32" s="215" t="s">
        <v>2440</v>
      </c>
      <c r="C32" s="212" t="str">
        <f>"Saldo dos Restos a Pagar Processados "&amp;BDValores!E2</f>
        <v>Saldo dos Restos a Pagar Processados 2018</v>
      </c>
      <c r="D32" s="89">
        <v>14273.11</v>
      </c>
      <c r="F32" s="213"/>
      <c r="G32" s="213"/>
    </row>
    <row r="33" spans="2:7" ht="15.75">
      <c r="B33" s="215" t="s">
        <v>2441</v>
      </c>
      <c r="C33" s="212" t="str">
        <f>"Saldo dos Restos a Pagar Não Processados "&amp;BDValores!E2</f>
        <v>Saldo dos Restos a Pagar Não Processados 2018</v>
      </c>
      <c r="D33" s="89">
        <v>66.19</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9" stopIfTrue="1">
      <formula>$F9&lt;&gt;$I9</formula>
    </cfRule>
  </conditionalFormatting>
  <conditionalFormatting sqref="D10:D14 D16:D18 D20 D22 D24:D25 D27:D28">
    <cfRule type="cellIs" priority="10" dxfId="112" operator="equal" stopIfTrue="1">
      <formula>""</formula>
    </cfRule>
  </conditionalFormatting>
  <conditionalFormatting sqref="B10:B28">
    <cfRule type="expression" priority="4" dxfId="113" stopIfTrue="1">
      <formula>OR(#REF!&gt;0,#REF!&lt;0)</formula>
    </cfRule>
  </conditionalFormatting>
  <conditionalFormatting sqref="D30:D33">
    <cfRule type="cellIs" priority="2" dxfId="112"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9" sqref="D19"/>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IGUARACY</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1188262.16</v>
      </c>
      <c r="E10" s="53">
        <v>6</v>
      </c>
    </row>
    <row r="11" spans="2:5" ht="15.75">
      <c r="B11" s="59" t="s">
        <v>920</v>
      </c>
      <c r="C11" s="86" t="s">
        <v>1037</v>
      </c>
      <c r="D11" s="87"/>
      <c r="E11" s="53">
        <v>1</v>
      </c>
    </row>
    <row r="12" spans="2:5" ht="15.75">
      <c r="B12" s="59" t="s">
        <v>946</v>
      </c>
      <c r="C12" s="86" t="s">
        <v>1039</v>
      </c>
      <c r="D12" s="61">
        <f>SUM(D13:D15)</f>
        <v>1188262.16</v>
      </c>
      <c r="E12" s="53">
        <v>6</v>
      </c>
    </row>
    <row r="13" spans="2:5" ht="15.75">
      <c r="B13" s="59" t="s">
        <v>948</v>
      </c>
      <c r="C13" s="92" t="s">
        <v>2226</v>
      </c>
      <c r="D13" s="87">
        <v>1145170.44</v>
      </c>
      <c r="E13" s="53">
        <v>1</v>
      </c>
    </row>
    <row r="14" spans="2:5" ht="15.75">
      <c r="B14" s="59" t="s">
        <v>951</v>
      </c>
      <c r="C14" s="92" t="s">
        <v>2227</v>
      </c>
      <c r="D14" s="87"/>
      <c r="E14" s="53">
        <v>1</v>
      </c>
    </row>
    <row r="15" spans="2:5" ht="15.75">
      <c r="B15" s="59" t="s">
        <v>953</v>
      </c>
      <c r="C15" s="92" t="s">
        <v>1349</v>
      </c>
      <c r="D15" s="87">
        <v>43091.72</v>
      </c>
      <c r="E15" s="53">
        <v>1</v>
      </c>
    </row>
    <row r="16" spans="2:5" ht="15.75">
      <c r="B16" s="59" t="s">
        <v>972</v>
      </c>
      <c r="C16" s="86" t="s">
        <v>2228</v>
      </c>
      <c r="D16" s="87"/>
      <c r="E16" s="53">
        <v>1</v>
      </c>
    </row>
    <row r="17" spans="2:5" ht="15.75">
      <c r="B17" s="59" t="s">
        <v>1069</v>
      </c>
      <c r="C17" s="86" t="s">
        <v>1045</v>
      </c>
      <c r="D17" s="87"/>
      <c r="E17" s="53">
        <v>1</v>
      </c>
    </row>
    <row r="18" spans="1:10" s="64" customFormat="1" ht="15.75">
      <c r="A18" s="49"/>
      <c r="B18" s="55" t="s">
        <v>974</v>
      </c>
      <c r="C18" s="56" t="s">
        <v>1047</v>
      </c>
      <c r="D18" s="57">
        <f>IF((D19+D20-D21)&lt;0,0,(D19+D20-D21))</f>
        <v>3316808.11</v>
      </c>
      <c r="E18" s="53">
        <v>6</v>
      </c>
      <c r="F18" s="53"/>
      <c r="G18" s="54"/>
      <c r="H18" s="54"/>
      <c r="I18" s="54"/>
      <c r="J18" s="54"/>
    </row>
    <row r="19" spans="1:10" s="64" customFormat="1" ht="15.75">
      <c r="A19" s="49"/>
      <c r="B19" s="59" t="s">
        <v>977</v>
      </c>
      <c r="C19" s="86" t="s">
        <v>1050</v>
      </c>
      <c r="D19" s="87">
        <v>3912442.38</v>
      </c>
      <c r="E19" s="53"/>
      <c r="F19" s="53"/>
      <c r="G19" s="54"/>
      <c r="H19" s="54"/>
      <c r="I19" s="54"/>
      <c r="J19" s="54"/>
    </row>
    <row r="20" spans="1:10" s="64" customFormat="1" ht="15.75">
      <c r="A20" s="49"/>
      <c r="B20" s="59" t="s">
        <v>979</v>
      </c>
      <c r="C20" s="86" t="s">
        <v>1053</v>
      </c>
      <c r="D20" s="87">
        <v>0</v>
      </c>
      <c r="E20" s="53"/>
      <c r="F20" s="53"/>
      <c r="G20" s="54"/>
      <c r="H20" s="54"/>
      <c r="I20" s="54"/>
      <c r="J20" s="54"/>
    </row>
    <row r="21" spans="1:10" s="64" customFormat="1" ht="15.75">
      <c r="A21" s="49"/>
      <c r="B21" s="59" t="s">
        <v>982</v>
      </c>
      <c r="C21" s="86" t="s">
        <v>2346</v>
      </c>
      <c r="D21" s="87">
        <v>595634.27</v>
      </c>
      <c r="E21" s="53"/>
      <c r="F21" s="53"/>
      <c r="G21" s="54"/>
      <c r="H21" s="54"/>
      <c r="I21" s="54"/>
      <c r="J21" s="54"/>
    </row>
    <row r="22" spans="1:10" s="64" customFormat="1" ht="15.75">
      <c r="A22" s="49"/>
      <c r="B22" s="55" t="s">
        <v>1000</v>
      </c>
      <c r="C22" s="56" t="s">
        <v>2347</v>
      </c>
      <c r="D22" s="57">
        <f>IF((D10-D18)&lt;0,0,D10-D18)</f>
        <v>0</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9" stopIfTrue="1">
      <formula>$F9&lt;&gt;$I9</formula>
    </cfRule>
  </conditionalFormatting>
  <conditionalFormatting sqref="D10:D21">
    <cfRule type="cellIs" priority="28" dxfId="112" operator="equal" stopIfTrue="1">
      <formula>""</formula>
    </cfRule>
  </conditionalFormatting>
  <conditionalFormatting sqref="B10:B21">
    <cfRule type="expression" priority="26" dxfId="113" stopIfTrue="1">
      <formula>OR(#REF!&gt;0,#REF!&lt;0)</formula>
    </cfRule>
  </conditionalFormatting>
  <conditionalFormatting sqref="D22">
    <cfRule type="cellIs" priority="2" dxfId="112" operator="equal" stopIfTrue="1">
      <formula>""</formula>
    </cfRule>
  </conditionalFormatting>
  <conditionalFormatting sqref="B22">
    <cfRule type="expression" priority="1" dxfId="113"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IGUARACY</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1147091.76</v>
      </c>
      <c r="E10" s="54"/>
    </row>
    <row r="11" spans="1:5" ht="15.75">
      <c r="A11" s="54"/>
      <c r="B11" s="54" t="s">
        <v>1059</v>
      </c>
      <c r="C11" s="54" t="s">
        <v>1164</v>
      </c>
      <c r="D11" s="89">
        <v>0</v>
      </c>
      <c r="E11" s="54"/>
    </row>
    <row r="12" spans="1:5" ht="15.75">
      <c r="A12" s="54"/>
      <c r="B12" s="54" t="s">
        <v>1060</v>
      </c>
      <c r="C12" s="54" t="s">
        <v>1166</v>
      </c>
      <c r="D12" s="89">
        <v>0</v>
      </c>
      <c r="E12" s="54"/>
    </row>
    <row r="13" spans="1:5" ht="15.75">
      <c r="A13" s="54"/>
      <c r="B13" s="54" t="s">
        <v>1061</v>
      </c>
      <c r="C13" s="54" t="s">
        <v>2349</v>
      </c>
      <c r="D13" s="94">
        <f>+D11-D12</f>
        <v>0</v>
      </c>
      <c r="E13" s="54"/>
    </row>
  </sheetData>
  <sheetProtection password="C61A" sheet="1" selectLockedCells="1"/>
  <mergeCells count="3">
    <mergeCell ref="B6:D6"/>
    <mergeCell ref="B2:D2"/>
    <mergeCell ref="B3:D3"/>
  </mergeCells>
  <conditionalFormatting sqref="D9">
    <cfRule type="expression" priority="4" dxfId="109" stopIfTrue="1">
      <formula>$F9&lt;&gt;$I9</formula>
    </cfRule>
  </conditionalFormatting>
  <conditionalFormatting sqref="D10:D12">
    <cfRule type="cellIs" priority="3" dxfId="112"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IGUARACY</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414</v>
      </c>
      <c r="G10" s="164">
        <v>2016</v>
      </c>
      <c r="H10" s="89">
        <v>15000</v>
      </c>
      <c r="I10" s="8"/>
      <c r="J10" s="8"/>
      <c r="L10" s="162" t="s">
        <v>1590</v>
      </c>
    </row>
    <row r="11" spans="2:12" ht="15.75">
      <c r="B11" s="107" t="s">
        <v>1332</v>
      </c>
      <c r="C11" s="108" t="s">
        <v>82</v>
      </c>
      <c r="D11" s="110" t="s">
        <v>1316</v>
      </c>
      <c r="E11" s="114" t="s">
        <v>1590</v>
      </c>
      <c r="F11" s="163">
        <v>414</v>
      </c>
      <c r="G11" s="164">
        <v>2016</v>
      </c>
      <c r="H11" s="89">
        <v>15000</v>
      </c>
      <c r="I11" s="8"/>
      <c r="J11" s="8"/>
      <c r="L11" s="161" t="s">
        <v>1591</v>
      </c>
    </row>
    <row r="12" spans="2:12" ht="15.75">
      <c r="B12" s="107" t="s">
        <v>1333</v>
      </c>
      <c r="C12" s="108" t="s">
        <v>83</v>
      </c>
      <c r="D12" s="110" t="s">
        <v>1316</v>
      </c>
      <c r="E12" s="114" t="s">
        <v>1590</v>
      </c>
      <c r="F12" s="163">
        <v>414</v>
      </c>
      <c r="G12" s="164">
        <v>2016</v>
      </c>
      <c r="H12" s="89">
        <v>15000</v>
      </c>
      <c r="I12" s="8"/>
      <c r="J12" s="8"/>
      <c r="L12" s="161" t="s">
        <v>1592</v>
      </c>
    </row>
    <row r="13" spans="2:12" ht="15.75">
      <c r="B13" s="107" t="s">
        <v>1334</v>
      </c>
      <c r="C13" s="108" t="s">
        <v>84</v>
      </c>
      <c r="D13" s="110" t="s">
        <v>1316</v>
      </c>
      <c r="E13" s="114" t="s">
        <v>1590</v>
      </c>
      <c r="F13" s="163">
        <v>414</v>
      </c>
      <c r="G13" s="164">
        <v>2016</v>
      </c>
      <c r="H13" s="89">
        <v>15000</v>
      </c>
      <c r="I13" s="8"/>
      <c r="J13" s="8"/>
      <c r="L13" s="161" t="s">
        <v>1593</v>
      </c>
    </row>
    <row r="14" spans="2:10" ht="15.75">
      <c r="B14" s="107" t="s">
        <v>1335</v>
      </c>
      <c r="C14" s="108" t="s">
        <v>85</v>
      </c>
      <c r="D14" s="110" t="s">
        <v>1316</v>
      </c>
      <c r="E14" s="114" t="s">
        <v>1590</v>
      </c>
      <c r="F14" s="163">
        <v>414</v>
      </c>
      <c r="G14" s="164">
        <v>2016</v>
      </c>
      <c r="H14" s="89">
        <v>15000</v>
      </c>
      <c r="I14" s="8"/>
      <c r="J14" s="8"/>
    </row>
    <row r="15" spans="2:10" ht="15.75">
      <c r="B15" s="107" t="s">
        <v>1336</v>
      </c>
      <c r="C15" s="108" t="s">
        <v>86</v>
      </c>
      <c r="D15" s="110" t="s">
        <v>1316</v>
      </c>
      <c r="E15" s="114" t="s">
        <v>1590</v>
      </c>
      <c r="F15" s="163">
        <v>414</v>
      </c>
      <c r="G15" s="164">
        <v>2016</v>
      </c>
      <c r="H15" s="89">
        <v>15000</v>
      </c>
      <c r="I15" s="8"/>
      <c r="J15" s="8"/>
    </row>
    <row r="16" spans="2:10" ht="15.75">
      <c r="B16" s="107" t="s">
        <v>1337</v>
      </c>
      <c r="C16" s="108" t="s">
        <v>87</v>
      </c>
      <c r="D16" s="110" t="s">
        <v>1316</v>
      </c>
      <c r="E16" s="114" t="s">
        <v>1590</v>
      </c>
      <c r="F16" s="163">
        <v>414</v>
      </c>
      <c r="G16" s="164">
        <v>2016</v>
      </c>
      <c r="H16" s="89">
        <v>15000</v>
      </c>
      <c r="I16" s="8"/>
      <c r="J16" s="8"/>
    </row>
    <row r="17" spans="2:10" ht="15.75">
      <c r="B17" s="107" t="s">
        <v>1338</v>
      </c>
      <c r="C17" s="108" t="s">
        <v>88</v>
      </c>
      <c r="D17" s="110" t="s">
        <v>1316</v>
      </c>
      <c r="E17" s="114" t="s">
        <v>1590</v>
      </c>
      <c r="F17" s="163">
        <v>414</v>
      </c>
      <c r="G17" s="164">
        <v>2016</v>
      </c>
      <c r="H17" s="89">
        <v>15000</v>
      </c>
      <c r="I17" s="8"/>
      <c r="J17" s="8"/>
    </row>
    <row r="18" spans="2:10" ht="15.75">
      <c r="B18" s="107" t="s">
        <v>1339</v>
      </c>
      <c r="C18" s="108" t="s">
        <v>89</v>
      </c>
      <c r="D18" s="110" t="s">
        <v>1316</v>
      </c>
      <c r="E18" s="114" t="s">
        <v>1590</v>
      </c>
      <c r="F18" s="163">
        <v>414</v>
      </c>
      <c r="G18" s="164">
        <v>2016</v>
      </c>
      <c r="H18" s="89">
        <v>15000</v>
      </c>
      <c r="I18" s="8"/>
      <c r="J18" s="8"/>
    </row>
    <row r="19" spans="2:10" ht="15.75">
      <c r="B19" s="107" t="s">
        <v>1340</v>
      </c>
      <c r="C19" s="108" t="s">
        <v>90</v>
      </c>
      <c r="D19" s="110" t="s">
        <v>1316</v>
      </c>
      <c r="E19" s="114" t="s">
        <v>1590</v>
      </c>
      <c r="F19" s="163">
        <v>414</v>
      </c>
      <c r="G19" s="164">
        <v>2016</v>
      </c>
      <c r="H19" s="89">
        <v>15000</v>
      </c>
      <c r="I19" s="8"/>
      <c r="J19" s="8"/>
    </row>
    <row r="20" spans="2:10" ht="15.75">
      <c r="B20" s="107" t="s">
        <v>1341</v>
      </c>
      <c r="C20" s="108" t="s">
        <v>91</v>
      </c>
      <c r="D20" s="110" t="s">
        <v>1316</v>
      </c>
      <c r="E20" s="114" t="s">
        <v>1590</v>
      </c>
      <c r="F20" s="163">
        <v>414</v>
      </c>
      <c r="G20" s="164">
        <v>2016</v>
      </c>
      <c r="H20" s="89">
        <v>15000</v>
      </c>
      <c r="I20" s="8"/>
      <c r="J20" s="8"/>
    </row>
    <row r="21" spans="2:10" ht="15.75">
      <c r="B21" s="107" t="s">
        <v>1342</v>
      </c>
      <c r="C21" s="108" t="s">
        <v>92</v>
      </c>
      <c r="D21" s="110" t="s">
        <v>1316</v>
      </c>
      <c r="E21" s="114" t="s">
        <v>1590</v>
      </c>
      <c r="F21" s="163">
        <v>414</v>
      </c>
      <c r="G21" s="164">
        <v>2016</v>
      </c>
      <c r="H21" s="89">
        <v>15000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1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D24" sqref="D24"/>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IGUARACY</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1779</v>
      </c>
      <c r="C8" s="250"/>
      <c r="D8" s="250"/>
      <c r="E8" s="250"/>
      <c r="G8" s="250" t="s">
        <v>1780</v>
      </c>
      <c r="H8" s="250"/>
      <c r="I8" s="250"/>
      <c r="J8" s="250"/>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v>197161.09</v>
      </c>
      <c r="D12" s="40">
        <v>5000</v>
      </c>
      <c r="E12" s="61">
        <f>C12+D12</f>
        <v>202161.09</v>
      </c>
      <c r="F12" s="53"/>
      <c r="G12" s="85" t="s">
        <v>81</v>
      </c>
      <c r="H12" s="40">
        <v>775346</v>
      </c>
      <c r="I12" s="40">
        <v>0</v>
      </c>
      <c r="J12" s="61">
        <f>H12+I12</f>
        <v>775346</v>
      </c>
    </row>
    <row r="13" spans="1:10" s="54" customFormat="1" ht="15.75">
      <c r="A13" s="49"/>
      <c r="B13" s="85" t="s">
        <v>82</v>
      </c>
      <c r="C13" s="40">
        <v>203007.17</v>
      </c>
      <c r="D13" s="40">
        <v>5000</v>
      </c>
      <c r="E13" s="61">
        <f>C13+D13</f>
        <v>208007.17</v>
      </c>
      <c r="F13" s="53">
        <f>IF(C13="",1,0)</f>
        <v>0</v>
      </c>
      <c r="G13" s="85" t="s">
        <v>82</v>
      </c>
      <c r="H13" s="40">
        <v>774868.16</v>
      </c>
      <c r="I13" s="40">
        <v>0</v>
      </c>
      <c r="J13" s="61">
        <f>H13+I13</f>
        <v>774868.16</v>
      </c>
    </row>
    <row r="14" spans="1:10" s="54" customFormat="1" ht="15.75">
      <c r="A14" s="49"/>
      <c r="B14" s="85" t="s">
        <v>83</v>
      </c>
      <c r="C14" s="40">
        <v>200480.31</v>
      </c>
      <c r="D14" s="40">
        <v>5000</v>
      </c>
      <c r="E14" s="61">
        <f>C14+D14</f>
        <v>205480.31</v>
      </c>
      <c r="F14" s="53">
        <f>IF(C14="",1,0)</f>
        <v>0</v>
      </c>
      <c r="G14" s="85" t="s">
        <v>83</v>
      </c>
      <c r="H14" s="40">
        <v>772880.83</v>
      </c>
      <c r="I14" s="40">
        <v>0</v>
      </c>
      <c r="J14" s="61">
        <f>H14+I14</f>
        <v>772880.83</v>
      </c>
    </row>
    <row r="15" spans="1:10" s="54" customFormat="1" ht="15.75">
      <c r="A15" s="49"/>
      <c r="B15" s="85" t="s">
        <v>84</v>
      </c>
      <c r="C15" s="40">
        <v>214493.12</v>
      </c>
      <c r="D15" s="40">
        <v>5000</v>
      </c>
      <c r="E15" s="61">
        <f>C15+D15</f>
        <v>219493.12</v>
      </c>
      <c r="F15" s="53">
        <f>IF(C15="",1,0)</f>
        <v>0</v>
      </c>
      <c r="G15" s="85" t="s">
        <v>84</v>
      </c>
      <c r="H15" s="40">
        <v>774570.8</v>
      </c>
      <c r="I15" s="40">
        <v>0</v>
      </c>
      <c r="J15" s="61">
        <f>H15+I15</f>
        <v>774570.8</v>
      </c>
    </row>
    <row r="16" spans="2:10" ht="15.75">
      <c r="B16" s="85" t="s">
        <v>85</v>
      </c>
      <c r="C16" s="40">
        <v>216049.12</v>
      </c>
      <c r="D16" s="40">
        <v>5000</v>
      </c>
      <c r="E16" s="61">
        <f>C16+D16</f>
        <v>221049.12</v>
      </c>
      <c r="G16" s="85" t="s">
        <v>85</v>
      </c>
      <c r="H16" s="40">
        <v>781944.6</v>
      </c>
      <c r="I16" s="40">
        <v>0</v>
      </c>
      <c r="J16" s="61">
        <f>H16+I16</f>
        <v>781944.6</v>
      </c>
    </row>
    <row r="17" spans="2:10" ht="15.75">
      <c r="B17" s="85" t="s">
        <v>86</v>
      </c>
      <c r="C17" s="40">
        <v>281019.87</v>
      </c>
      <c r="D17" s="40">
        <v>5000</v>
      </c>
      <c r="E17" s="61">
        <f>C17+D17</f>
        <v>286019.87</v>
      </c>
      <c r="G17" s="85" t="s">
        <v>86</v>
      </c>
      <c r="H17" s="40">
        <v>1164353.98</v>
      </c>
      <c r="I17" s="40">
        <v>0</v>
      </c>
      <c r="J17" s="61">
        <f>H17+I17</f>
        <v>1164353.98</v>
      </c>
    </row>
    <row r="18" spans="2:10" ht="15.75">
      <c r="B18" s="85" t="s">
        <v>87</v>
      </c>
      <c r="C18" s="40">
        <v>220454.95</v>
      </c>
      <c r="D18" s="40">
        <v>5000</v>
      </c>
      <c r="E18" s="61">
        <f>C18+D18</f>
        <v>225454.95</v>
      </c>
      <c r="G18" s="85" t="s">
        <v>87</v>
      </c>
      <c r="H18" s="40">
        <v>816573.36</v>
      </c>
      <c r="I18" s="40">
        <v>0</v>
      </c>
      <c r="J18" s="61">
        <f>H18+I18</f>
        <v>816573.36</v>
      </c>
    </row>
    <row r="19" spans="2:10" ht="15.75">
      <c r="B19" s="85" t="s">
        <v>88</v>
      </c>
      <c r="C19" s="40">
        <v>253154.52</v>
      </c>
      <c r="D19" s="40">
        <v>5000</v>
      </c>
      <c r="E19" s="61">
        <f>C19+D19</f>
        <v>258154.52</v>
      </c>
      <c r="G19" s="85" t="s">
        <v>88</v>
      </c>
      <c r="H19" s="40">
        <v>810071.43</v>
      </c>
      <c r="I19" s="40">
        <v>0</v>
      </c>
      <c r="J19" s="61">
        <f>H19+I19</f>
        <v>810071.43</v>
      </c>
    </row>
    <row r="20" spans="2:10" ht="15.75">
      <c r="B20" s="85" t="s">
        <v>89</v>
      </c>
      <c r="C20" s="40">
        <v>254694.94</v>
      </c>
      <c r="D20" s="40">
        <v>5000</v>
      </c>
      <c r="E20" s="61">
        <f>C20+D20</f>
        <v>259694.94</v>
      </c>
      <c r="G20" s="85" t="s">
        <v>89</v>
      </c>
      <c r="H20" s="40">
        <v>806730.53</v>
      </c>
      <c r="I20" s="40">
        <v>0</v>
      </c>
      <c r="J20" s="61">
        <f>H20+I20</f>
        <v>806730.53</v>
      </c>
    </row>
    <row r="21" spans="2:10" ht="15.75">
      <c r="B21" s="85" t="s">
        <v>90</v>
      </c>
      <c r="C21" s="40">
        <v>261745.67</v>
      </c>
      <c r="D21" s="40">
        <v>5000</v>
      </c>
      <c r="E21" s="61">
        <f>C21+D21</f>
        <v>266745.67000000004</v>
      </c>
      <c r="G21" s="85" t="s">
        <v>90</v>
      </c>
      <c r="H21" s="40">
        <v>813074.46</v>
      </c>
      <c r="I21" s="40">
        <v>0</v>
      </c>
      <c r="J21" s="61">
        <f>H21+I21</f>
        <v>813074.46</v>
      </c>
    </row>
    <row r="22" spans="2:10" ht="15.75">
      <c r="B22" s="85" t="s">
        <v>91</v>
      </c>
      <c r="C22" s="40">
        <v>259716</v>
      </c>
      <c r="D22" s="40">
        <v>5000</v>
      </c>
      <c r="E22" s="61">
        <f>C22+D22</f>
        <v>264716</v>
      </c>
      <c r="G22" s="85" t="s">
        <v>91</v>
      </c>
      <c r="H22" s="40">
        <v>818306.56</v>
      </c>
      <c r="I22" s="40">
        <v>0</v>
      </c>
      <c r="J22" s="61">
        <f>H22+I22</f>
        <v>818306.56</v>
      </c>
    </row>
    <row r="23" spans="2:10" ht="15.75">
      <c r="B23" s="85" t="s">
        <v>92</v>
      </c>
      <c r="C23" s="40">
        <v>251874.6</v>
      </c>
      <c r="D23" s="40">
        <v>5000</v>
      </c>
      <c r="E23" s="61">
        <f>C23+D23</f>
        <v>256874.6</v>
      </c>
      <c r="G23" s="85" t="s">
        <v>92</v>
      </c>
      <c r="H23" s="40">
        <v>1030323.38</v>
      </c>
      <c r="I23" s="40">
        <v>0</v>
      </c>
      <c r="J23" s="61">
        <f>H23+I23</f>
        <v>1030323.38</v>
      </c>
    </row>
    <row r="24" spans="2:10" ht="15.75">
      <c r="B24" s="85" t="s">
        <v>1344</v>
      </c>
      <c r="C24" s="40">
        <v>151074.77</v>
      </c>
      <c r="D24" s="40">
        <v>0</v>
      </c>
      <c r="E24" s="61">
        <f>C24+D24</f>
        <v>151074.77</v>
      </c>
      <c r="G24" s="85" t="s">
        <v>1344</v>
      </c>
      <c r="H24" s="40">
        <v>520438.78</v>
      </c>
      <c r="I24" s="40">
        <v>0</v>
      </c>
      <c r="J24" s="61">
        <f>H24+I24</f>
        <v>520438.78</v>
      </c>
    </row>
    <row r="25" spans="2:10" ht="15.75">
      <c r="B25" s="56" t="s">
        <v>421</v>
      </c>
      <c r="C25" s="57">
        <f>SUM(C12:C24)</f>
        <v>2964926.1300000004</v>
      </c>
      <c r="D25" s="57">
        <f>SUM(D12:D24)</f>
        <v>60000</v>
      </c>
      <c r="E25" s="57">
        <f>SUM(E12:E24)</f>
        <v>3024926.1300000004</v>
      </c>
      <c r="G25" s="56" t="s">
        <v>421</v>
      </c>
      <c r="H25" s="57">
        <f>SUM(H12:H24)</f>
        <v>10659482.870000001</v>
      </c>
      <c r="I25" s="57">
        <f>SUM(I12:I24)</f>
        <v>0</v>
      </c>
      <c r="J25" s="57">
        <f>SUM(J12:J24)</f>
        <v>10659482.870000001</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8" dxfId="112" operator="equal" stopIfTrue="1">
      <formula>""</formula>
    </cfRule>
  </conditionalFormatting>
  <conditionalFormatting sqref="H11:J11">
    <cfRule type="expression" priority="6" dxfId="109" stopIfTrue="1">
      <formula>$G31&lt;&gt;$L31</formula>
    </cfRule>
  </conditionalFormatting>
  <conditionalFormatting sqref="H25:J25 I12:J24">
    <cfRule type="cellIs" priority="5" dxfId="112" operator="equal" stopIfTrue="1">
      <formula>""</formula>
    </cfRule>
  </conditionalFormatting>
  <conditionalFormatting sqref="C11:E11">
    <cfRule type="expression" priority="10" dxfId="109" stopIfTrue="1">
      <formula>#REF!&lt;&gt;$L11</formula>
    </cfRule>
  </conditionalFormatting>
  <conditionalFormatting sqref="I25:J25">
    <cfRule type="cellIs" priority="4" dxfId="112" operator="equal" stopIfTrue="1">
      <formula>""</formula>
    </cfRule>
  </conditionalFormatting>
  <conditionalFormatting sqref="H25:J25">
    <cfRule type="cellIs" priority="3" dxfId="112" operator="equal" stopIfTrue="1">
      <formula>""</formula>
    </cfRule>
  </conditionalFormatting>
  <conditionalFormatting sqref="J12:J24">
    <cfRule type="cellIs" priority="2" dxfId="112" operator="equal" stopIfTrue="1">
      <formula>""</formula>
    </cfRule>
  </conditionalFormatting>
  <conditionalFormatting sqref="H12:H24">
    <cfRule type="cellIs" priority="1" dxfId="112"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C72" sqref="C72"/>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IGUARACY</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1778</v>
      </c>
      <c r="C6" s="253"/>
      <c r="D6" s="253"/>
      <c r="E6" s="253"/>
      <c r="F6" s="253"/>
      <c r="G6" s="253"/>
      <c r="H6" s="253"/>
      <c r="K6" s="7"/>
      <c r="L6" s="8"/>
    </row>
    <row r="7" spans="1:12" s="9" customFormat="1" ht="15.75">
      <c r="A7" s="8"/>
      <c r="B7" s="255" t="s">
        <v>2235</v>
      </c>
      <c r="C7" s="255"/>
      <c r="D7" s="255"/>
      <c r="E7" s="255"/>
      <c r="F7" s="255"/>
      <c r="G7" s="255"/>
      <c r="H7" s="255"/>
      <c r="K7" s="7"/>
      <c r="L7" s="8"/>
    </row>
    <row r="8" spans="1:12" s="9" customFormat="1" ht="36" customHeight="1">
      <c r="A8" s="8"/>
      <c r="B8" s="254" t="s">
        <v>1620</v>
      </c>
      <c r="C8" s="254"/>
      <c r="D8" s="254"/>
      <c r="E8" s="254"/>
      <c r="F8" s="254"/>
      <c r="G8" s="254"/>
      <c r="H8" s="254"/>
      <c r="K8" s="7"/>
      <c r="L8" s="8"/>
    </row>
    <row r="9" spans="1:8" s="102" customFormat="1" ht="15.75">
      <c r="A9" s="54"/>
      <c r="B9" s="169"/>
      <c r="F9" s="169"/>
      <c r="G9" s="169"/>
      <c r="H9" s="169"/>
    </row>
    <row r="10" spans="1:10" s="102" customFormat="1" ht="15.75">
      <c r="A10" s="54"/>
      <c r="B10" s="169" t="s">
        <v>1628</v>
      </c>
      <c r="F10" s="171">
        <v>392</v>
      </c>
      <c r="G10" s="173">
        <v>42177</v>
      </c>
      <c r="J10" s="174"/>
    </row>
    <row r="11" spans="1:9" s="102" customFormat="1" ht="15.75">
      <c r="A11" s="54"/>
      <c r="B11" s="169" t="s">
        <v>1629</v>
      </c>
      <c r="F11" s="170">
        <v>11</v>
      </c>
      <c r="H11" s="169"/>
      <c r="I11" s="169"/>
    </row>
    <row r="12" spans="1:6" s="102" customFormat="1" ht="15.75">
      <c r="A12" s="54"/>
      <c r="B12" s="169" t="s">
        <v>1630</v>
      </c>
      <c r="F12" s="170">
        <v>11</v>
      </c>
    </row>
    <row r="13" spans="1:6" s="102" customFormat="1" ht="15.75">
      <c r="A13" s="54"/>
      <c r="B13" s="169" t="s">
        <v>1631</v>
      </c>
      <c r="F13" s="170">
        <v>24</v>
      </c>
    </row>
    <row r="14" spans="1:6" s="102" customFormat="1" ht="15.75">
      <c r="A14" s="54"/>
      <c r="B14" s="169" t="s">
        <v>1632</v>
      </c>
      <c r="F14" s="170">
        <v>50</v>
      </c>
    </row>
    <row r="15" spans="1:6" s="102" customFormat="1" ht="15.75">
      <c r="A15" s="54"/>
      <c r="B15" s="169" t="s">
        <v>1633</v>
      </c>
      <c r="F15" s="172" t="s">
        <v>2521</v>
      </c>
    </row>
    <row r="16" spans="1:2" s="102" customFormat="1" ht="15.75">
      <c r="A16" s="54"/>
      <c r="B16" s="169"/>
    </row>
    <row r="17" spans="1:2" s="102" customFormat="1" ht="15.75">
      <c r="A17" s="54"/>
      <c r="B17" s="169"/>
    </row>
    <row r="18" spans="1:8" s="102" customFormat="1" ht="15.75">
      <c r="A18" s="54"/>
      <c r="B18" s="251" t="s">
        <v>1627</v>
      </c>
      <c r="C18" s="251"/>
      <c r="D18" s="251"/>
      <c r="E18" s="251"/>
      <c r="F18" s="251"/>
      <c r="G18" s="251"/>
      <c r="H18" s="134"/>
    </row>
    <row r="19" spans="1:8" s="102" customFormat="1" ht="15.75" customHeight="1">
      <c r="A19" s="54"/>
      <c r="B19" s="252" t="s">
        <v>1636</v>
      </c>
      <c r="C19" s="252"/>
      <c r="D19" s="252"/>
      <c r="E19" s="252"/>
      <c r="F19" s="252"/>
      <c r="G19" s="252"/>
      <c r="H19" s="134"/>
    </row>
    <row r="20" spans="1:8" s="102" customFormat="1" ht="15.75">
      <c r="A20" s="54"/>
      <c r="B20" s="251" t="s">
        <v>1626</v>
      </c>
      <c r="C20" s="251"/>
      <c r="D20" s="251"/>
      <c r="E20" s="251"/>
      <c r="F20" s="251"/>
      <c r="G20" s="251"/>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89">
        <v>502469.1</v>
      </c>
      <c r="D24" s="89">
        <v>55271.6</v>
      </c>
      <c r="E24" s="89">
        <v>55271.6</v>
      </c>
      <c r="F24" s="89">
        <v>55271.6</v>
      </c>
      <c r="G24" s="89">
        <v>0</v>
      </c>
    </row>
    <row r="25" spans="1:7" s="102" customFormat="1" ht="15.75">
      <c r="A25" s="54"/>
      <c r="B25" s="103" t="s">
        <v>82</v>
      </c>
      <c r="C25" s="89">
        <v>502293.84</v>
      </c>
      <c r="D25" s="89">
        <v>55252.32</v>
      </c>
      <c r="E25" s="89">
        <v>55252.32</v>
      </c>
      <c r="F25" s="89">
        <v>55252.32</v>
      </c>
      <c r="G25" s="89">
        <v>0</v>
      </c>
    </row>
    <row r="26" spans="1:7" s="102" customFormat="1" ht="15.75">
      <c r="A26" s="54"/>
      <c r="B26" s="103" t="s">
        <v>83</v>
      </c>
      <c r="C26" s="89">
        <v>498327.56</v>
      </c>
      <c r="D26" s="89">
        <v>54816.03</v>
      </c>
      <c r="E26" s="89">
        <v>54816.03</v>
      </c>
      <c r="F26" s="89">
        <v>54816.03</v>
      </c>
      <c r="G26" s="89">
        <v>0</v>
      </c>
    </row>
    <row r="27" spans="1:7" s="102" customFormat="1" ht="15.75">
      <c r="A27" s="54"/>
      <c r="B27" s="103" t="s">
        <v>84</v>
      </c>
      <c r="C27" s="89">
        <v>500808.27</v>
      </c>
      <c r="D27" s="89">
        <v>55088.91</v>
      </c>
      <c r="E27" s="89">
        <v>55088.91</v>
      </c>
      <c r="F27" s="89">
        <v>55088.91</v>
      </c>
      <c r="G27" s="89">
        <v>0</v>
      </c>
    </row>
    <row r="28" spans="1:7" s="102" customFormat="1" ht="15.75">
      <c r="A28" s="54"/>
      <c r="B28" s="103" t="s">
        <v>85</v>
      </c>
      <c r="C28" s="89">
        <v>509859.36</v>
      </c>
      <c r="D28" s="89">
        <v>56084.53</v>
      </c>
      <c r="E28" s="89">
        <v>56084.53</v>
      </c>
      <c r="F28" s="89">
        <v>56084.53</v>
      </c>
      <c r="G28" s="89">
        <v>0</v>
      </c>
    </row>
    <row r="29" spans="1:7" s="102" customFormat="1" ht="15.75">
      <c r="A29" s="54"/>
      <c r="B29" s="103" t="s">
        <v>86</v>
      </c>
      <c r="C29" s="89">
        <v>459225</v>
      </c>
      <c r="D29" s="89">
        <v>50514.75</v>
      </c>
      <c r="E29" s="89">
        <v>50514.75</v>
      </c>
      <c r="F29" s="89">
        <v>50514.75</v>
      </c>
      <c r="G29" s="89">
        <v>0</v>
      </c>
    </row>
    <row r="30" spans="1:7" s="102" customFormat="1" ht="15.75">
      <c r="A30" s="54"/>
      <c r="B30" s="103" t="s">
        <v>87</v>
      </c>
      <c r="C30" s="89">
        <v>501094.72</v>
      </c>
      <c r="D30" s="89">
        <v>55120.42</v>
      </c>
      <c r="E30" s="89">
        <v>55120.42</v>
      </c>
      <c r="F30" s="89">
        <v>55120.42</v>
      </c>
      <c r="G30" s="89">
        <v>0</v>
      </c>
    </row>
    <row r="31" spans="1:7" s="102" customFormat="1" ht="15.75">
      <c r="A31" s="54"/>
      <c r="B31" s="103" t="s">
        <v>88</v>
      </c>
      <c r="C31" s="89">
        <v>475269.55</v>
      </c>
      <c r="D31" s="89">
        <v>52279.65</v>
      </c>
      <c r="E31" s="89">
        <v>52279.65</v>
      </c>
      <c r="F31" s="89">
        <v>52279.65</v>
      </c>
      <c r="G31" s="89">
        <v>0</v>
      </c>
    </row>
    <row r="32" spans="1:7" s="102" customFormat="1" ht="15.75">
      <c r="A32" s="54"/>
      <c r="B32" s="103" t="s">
        <v>89</v>
      </c>
      <c r="C32" s="89">
        <v>469959.46</v>
      </c>
      <c r="D32" s="89">
        <v>51695.54</v>
      </c>
      <c r="E32" s="89">
        <v>51695.54</v>
      </c>
      <c r="F32" s="89">
        <v>51695.54</v>
      </c>
      <c r="G32" s="89">
        <v>0</v>
      </c>
    </row>
    <row r="33" spans="1:7" s="102" customFormat="1" ht="15.75">
      <c r="A33" s="54"/>
      <c r="B33" s="103" t="s">
        <v>90</v>
      </c>
      <c r="C33" s="89">
        <v>475908</v>
      </c>
      <c r="D33" s="89">
        <v>52349.88</v>
      </c>
      <c r="E33" s="89">
        <v>52349.88</v>
      </c>
      <c r="F33" s="89">
        <v>52349.88</v>
      </c>
      <c r="G33" s="89">
        <v>0</v>
      </c>
    </row>
    <row r="34" spans="1:12" s="102" customFormat="1" ht="15.75">
      <c r="A34" s="54"/>
      <c r="B34" s="103" t="s">
        <v>91</v>
      </c>
      <c r="C34" s="89">
        <v>481208.19</v>
      </c>
      <c r="D34" s="89">
        <v>52932.9</v>
      </c>
      <c r="E34" s="89">
        <v>52932.9</v>
      </c>
      <c r="F34" s="89">
        <v>52932.9</v>
      </c>
      <c r="G34" s="89">
        <v>0</v>
      </c>
      <c r="I34" s="54"/>
      <c r="J34" s="54"/>
      <c r="K34" s="54"/>
      <c r="L34" s="54"/>
    </row>
    <row r="35" spans="2:7" ht="15.75">
      <c r="B35" s="103" t="s">
        <v>92</v>
      </c>
      <c r="C35" s="89">
        <v>563826.46</v>
      </c>
      <c r="D35" s="89">
        <v>62020.91</v>
      </c>
      <c r="E35" s="89">
        <v>62020.91</v>
      </c>
      <c r="F35" s="89">
        <v>62020.91</v>
      </c>
      <c r="G35" s="89">
        <v>0</v>
      </c>
    </row>
    <row r="36" spans="2:7" ht="15.75">
      <c r="B36" s="103" t="s">
        <v>1344</v>
      </c>
      <c r="C36" s="89">
        <v>498434.83</v>
      </c>
      <c r="D36" s="89">
        <v>54827.83</v>
      </c>
      <c r="E36" s="89">
        <v>54827.83</v>
      </c>
      <c r="F36" s="89">
        <v>54827.83</v>
      </c>
      <c r="G36" s="89">
        <v>0</v>
      </c>
    </row>
    <row r="37" spans="2:7" ht="15.75">
      <c r="B37" s="104" t="s">
        <v>421</v>
      </c>
      <c r="C37" s="88">
        <f>SUM(C24:C36)</f>
        <v>6438684.34</v>
      </c>
      <c r="D37" s="88">
        <f>SUM(D24:D36)</f>
        <v>708255.27</v>
      </c>
      <c r="E37" s="88">
        <f>SUM(E24:E36)</f>
        <v>708255.27</v>
      </c>
      <c r="F37" s="88">
        <f>SUM(F24:F36)</f>
        <v>708255.27</v>
      </c>
      <c r="G37" s="88">
        <f>SUM(G24:G36)</f>
        <v>0</v>
      </c>
    </row>
    <row r="42" spans="2:8" ht="12.75">
      <c r="B42" s="251" t="s">
        <v>1635</v>
      </c>
      <c r="C42" s="251"/>
      <c r="D42" s="251"/>
      <c r="E42" s="251"/>
      <c r="F42" s="251"/>
      <c r="G42" s="251"/>
      <c r="H42" s="251"/>
    </row>
    <row r="43" spans="2:8" ht="12.75">
      <c r="B43" s="252" t="s">
        <v>1637</v>
      </c>
      <c r="C43" s="251"/>
      <c r="D43" s="251"/>
      <c r="E43" s="251"/>
      <c r="F43" s="251"/>
      <c r="G43" s="251"/>
      <c r="H43" s="251"/>
    </row>
    <row r="44" spans="2:8" ht="12.75">
      <c r="B44" s="251" t="s">
        <v>1626</v>
      </c>
      <c r="C44" s="251"/>
      <c r="D44" s="251"/>
      <c r="E44" s="251"/>
      <c r="F44" s="251"/>
      <c r="G44" s="251"/>
      <c r="H44" s="251"/>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89">
        <v>502469.1</v>
      </c>
      <c r="D48" s="89">
        <v>120592.59</v>
      </c>
      <c r="E48" s="89">
        <v>120592.59</v>
      </c>
      <c r="F48" s="89">
        <v>3614.22</v>
      </c>
      <c r="G48" s="89">
        <v>116978.37</v>
      </c>
      <c r="H48" s="89">
        <v>0</v>
      </c>
    </row>
    <row r="49" spans="2:8" ht="15.75">
      <c r="B49" s="103" t="s">
        <v>82</v>
      </c>
      <c r="C49" s="89">
        <v>502293.84</v>
      </c>
      <c r="D49" s="89">
        <v>120550.52</v>
      </c>
      <c r="E49" s="89">
        <v>120550.52</v>
      </c>
      <c r="F49" s="89">
        <v>3582.51</v>
      </c>
      <c r="G49" s="89">
        <v>116968.01</v>
      </c>
      <c r="H49" s="89">
        <v>0</v>
      </c>
    </row>
    <row r="50" spans="2:8" ht="15.75">
      <c r="B50" s="103" t="s">
        <v>83</v>
      </c>
      <c r="C50" s="89">
        <v>498327.56</v>
      </c>
      <c r="D50" s="89">
        <v>119598.61</v>
      </c>
      <c r="E50" s="89">
        <v>119598.61</v>
      </c>
      <c r="F50" s="89">
        <v>3709.35</v>
      </c>
      <c r="G50" s="89">
        <v>115889.26</v>
      </c>
      <c r="H50" s="89">
        <v>0</v>
      </c>
    </row>
    <row r="51" spans="2:8" ht="15.75">
      <c r="B51" s="103" t="s">
        <v>84</v>
      </c>
      <c r="C51" s="89">
        <v>500808.27</v>
      </c>
      <c r="D51" s="89">
        <v>120193.98</v>
      </c>
      <c r="E51" s="89">
        <v>120193.98</v>
      </c>
      <c r="F51" s="89">
        <v>5673.93</v>
      </c>
      <c r="G51" s="89">
        <v>114520.05</v>
      </c>
      <c r="H51" s="89">
        <v>0</v>
      </c>
    </row>
    <row r="52" spans="2:8" ht="15.75">
      <c r="B52" s="103" t="s">
        <v>85</v>
      </c>
      <c r="C52" s="89">
        <v>509859.36</v>
      </c>
      <c r="D52" s="89">
        <v>122366.25</v>
      </c>
      <c r="E52" s="89">
        <v>122366.25</v>
      </c>
      <c r="F52" s="89">
        <v>6564.51</v>
      </c>
      <c r="G52" s="89">
        <v>115801.74</v>
      </c>
      <c r="H52" s="89">
        <v>0</v>
      </c>
    </row>
    <row r="53" spans="2:8" ht="15.75">
      <c r="B53" s="103" t="s">
        <v>86</v>
      </c>
      <c r="C53" s="89">
        <v>459225</v>
      </c>
      <c r="D53" s="89">
        <v>110214</v>
      </c>
      <c r="E53" s="89">
        <v>110214</v>
      </c>
      <c r="F53" s="89">
        <v>7689.76</v>
      </c>
      <c r="G53" s="89">
        <v>102524.24</v>
      </c>
      <c r="H53" s="89">
        <v>0</v>
      </c>
    </row>
    <row r="54" spans="2:8" ht="15.75">
      <c r="B54" s="103" t="s">
        <v>87</v>
      </c>
      <c r="C54" s="89">
        <v>501094.72</v>
      </c>
      <c r="D54" s="89">
        <v>120262.74</v>
      </c>
      <c r="E54" s="89">
        <v>120262.74</v>
      </c>
      <c r="F54" s="89">
        <v>7260.92</v>
      </c>
      <c r="G54" s="89">
        <v>113001.82</v>
      </c>
      <c r="H54" s="89">
        <v>0</v>
      </c>
    </row>
    <row r="55" spans="2:8" ht="15.75">
      <c r="B55" s="103" t="s">
        <v>88</v>
      </c>
      <c r="C55" s="89">
        <v>475269.55</v>
      </c>
      <c r="D55" s="89">
        <v>114064.69</v>
      </c>
      <c r="E55" s="89">
        <v>114064.69</v>
      </c>
      <c r="F55" s="89">
        <v>5613.44</v>
      </c>
      <c r="G55" s="89">
        <v>108451.25</v>
      </c>
      <c r="H55" s="89">
        <v>0</v>
      </c>
    </row>
    <row r="56" spans="2:8" ht="15.75">
      <c r="B56" s="103" t="s">
        <v>89</v>
      </c>
      <c r="C56" s="89">
        <v>469959.46</v>
      </c>
      <c r="D56" s="89">
        <v>112790.27</v>
      </c>
      <c r="E56" s="89">
        <v>112790.27</v>
      </c>
      <c r="F56" s="89">
        <v>6066.5</v>
      </c>
      <c r="G56" s="89">
        <v>106723.77</v>
      </c>
      <c r="H56" s="89">
        <v>0</v>
      </c>
    </row>
    <row r="57" spans="2:8" ht="15.75">
      <c r="B57" s="103" t="s">
        <v>90</v>
      </c>
      <c r="C57" s="89">
        <v>475908</v>
      </c>
      <c r="D57" s="89">
        <v>114217.92</v>
      </c>
      <c r="E57" s="89">
        <v>114217.92</v>
      </c>
      <c r="F57" s="89">
        <v>3690.18</v>
      </c>
      <c r="G57" s="89">
        <v>110527.74</v>
      </c>
      <c r="H57" s="89">
        <v>0</v>
      </c>
    </row>
    <row r="58" spans="2:8" ht="15.75">
      <c r="B58" s="103" t="s">
        <v>91</v>
      </c>
      <c r="C58" s="89">
        <v>481208.19</v>
      </c>
      <c r="D58" s="89">
        <v>115489.97</v>
      </c>
      <c r="E58" s="89">
        <v>115489.97</v>
      </c>
      <c r="F58" s="89">
        <v>3468.21</v>
      </c>
      <c r="G58" s="89">
        <v>112021.76</v>
      </c>
      <c r="H58" s="89">
        <v>0</v>
      </c>
    </row>
    <row r="59" spans="2:8" ht="15.75">
      <c r="B59" s="103" t="s">
        <v>92</v>
      </c>
      <c r="C59" s="89">
        <v>563826.46</v>
      </c>
      <c r="D59" s="89">
        <v>135318.35</v>
      </c>
      <c r="E59" s="89">
        <v>135318.35</v>
      </c>
      <c r="F59" s="89">
        <v>3721.89</v>
      </c>
      <c r="G59" s="89">
        <v>131596.46</v>
      </c>
      <c r="H59" s="89">
        <v>0</v>
      </c>
    </row>
    <row r="60" spans="2:8" ht="15.75">
      <c r="B60" s="103" t="s">
        <v>1344</v>
      </c>
      <c r="C60" s="89">
        <v>498434.83</v>
      </c>
      <c r="D60" s="89">
        <v>119624.35</v>
      </c>
      <c r="E60" s="89">
        <v>119624.35</v>
      </c>
      <c r="F60" s="89">
        <v>0</v>
      </c>
      <c r="G60" s="89">
        <v>119624.35</v>
      </c>
      <c r="H60" s="89">
        <v>0</v>
      </c>
    </row>
    <row r="61" spans="2:8" ht="15.75">
      <c r="B61" s="104" t="s">
        <v>421</v>
      </c>
      <c r="C61" s="88">
        <f aca="true" t="shared" si="0" ref="C61:H61">SUM(C48:C60)</f>
        <v>6438684.34</v>
      </c>
      <c r="D61" s="88">
        <f t="shared" si="0"/>
        <v>1545284.24</v>
      </c>
      <c r="E61" s="88">
        <f t="shared" si="0"/>
        <v>1545284.24</v>
      </c>
      <c r="F61" s="88">
        <f t="shared" si="0"/>
        <v>60655.420000000006</v>
      </c>
      <c r="G61" s="88">
        <f t="shared" si="0"/>
        <v>1484628.82</v>
      </c>
      <c r="H61" s="88">
        <f t="shared" si="0"/>
        <v>0</v>
      </c>
    </row>
    <row r="66" spans="2:8" ht="12.75">
      <c r="B66" s="251" t="s">
        <v>1776</v>
      </c>
      <c r="C66" s="251"/>
      <c r="D66" s="251"/>
      <c r="E66" s="251"/>
      <c r="F66" s="251"/>
      <c r="G66" s="251"/>
      <c r="H66" s="134"/>
    </row>
    <row r="67" spans="2:8" ht="12.75" customHeight="1">
      <c r="B67" s="252" t="s">
        <v>1775</v>
      </c>
      <c r="C67" s="252"/>
      <c r="D67" s="252"/>
      <c r="E67" s="252"/>
      <c r="F67" s="252"/>
      <c r="G67" s="252"/>
      <c r="H67" s="134"/>
    </row>
    <row r="68" spans="2:8" ht="12.75">
      <c r="B68" s="252" t="s">
        <v>1626</v>
      </c>
      <c r="C68" s="251"/>
      <c r="D68" s="251"/>
      <c r="E68" s="251"/>
      <c r="F68" s="251"/>
      <c r="G68" s="251"/>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89"/>
      <c r="D72" s="89"/>
      <c r="E72" s="89"/>
      <c r="F72" s="89"/>
      <c r="G72" s="89"/>
    </row>
    <row r="73" spans="2:7" ht="15.75">
      <c r="B73" s="103" t="s">
        <v>82</v>
      </c>
      <c r="C73" s="89"/>
      <c r="D73" s="89"/>
      <c r="E73" s="89"/>
      <c r="F73" s="89"/>
      <c r="G73" s="89"/>
    </row>
    <row r="74" spans="2:7" ht="15.75">
      <c r="B74" s="103" t="s">
        <v>83</v>
      </c>
      <c r="C74" s="89"/>
      <c r="D74" s="89"/>
      <c r="E74" s="89"/>
      <c r="F74" s="89"/>
      <c r="G74" s="89"/>
    </row>
    <row r="75" spans="2:7" ht="15.75">
      <c r="B75" s="103" t="s">
        <v>84</v>
      </c>
      <c r="C75" s="89"/>
      <c r="D75" s="89"/>
      <c r="E75" s="89"/>
      <c r="F75" s="89"/>
      <c r="G75" s="89"/>
    </row>
    <row r="76" spans="2:7" ht="15.75">
      <c r="B76" s="103" t="s">
        <v>85</v>
      </c>
      <c r="C76" s="89"/>
      <c r="D76" s="89"/>
      <c r="E76" s="89"/>
      <c r="F76" s="89"/>
      <c r="G76" s="89"/>
    </row>
    <row r="77" spans="2:7" ht="15.75">
      <c r="B77" s="103" t="s">
        <v>86</v>
      </c>
      <c r="C77" s="89"/>
      <c r="D77" s="89"/>
      <c r="E77" s="89"/>
      <c r="F77" s="89"/>
      <c r="G77" s="89"/>
    </row>
    <row r="78" spans="2:7" ht="15.75">
      <c r="B78" s="103" t="s">
        <v>87</v>
      </c>
      <c r="C78" s="89"/>
      <c r="D78" s="89"/>
      <c r="E78" s="89"/>
      <c r="F78" s="89"/>
      <c r="G78" s="89"/>
    </row>
    <row r="79" spans="2:7" ht="15.75">
      <c r="B79" s="103" t="s">
        <v>88</v>
      </c>
      <c r="C79" s="89"/>
      <c r="D79" s="89"/>
      <c r="E79" s="89"/>
      <c r="F79" s="89"/>
      <c r="G79" s="89"/>
    </row>
    <row r="80" spans="2:7" ht="15.75">
      <c r="B80" s="103" t="s">
        <v>89</v>
      </c>
      <c r="C80" s="89"/>
      <c r="D80" s="89"/>
      <c r="E80" s="89"/>
      <c r="F80" s="89"/>
      <c r="G80" s="89"/>
    </row>
    <row r="81" spans="2:7" ht="15.75">
      <c r="B81" s="103" t="s">
        <v>90</v>
      </c>
      <c r="C81" s="89"/>
      <c r="D81" s="89"/>
      <c r="E81" s="89"/>
      <c r="F81" s="89"/>
      <c r="G81" s="89"/>
    </row>
    <row r="82" spans="2:7" ht="15.75">
      <c r="B82" s="103" t="s">
        <v>91</v>
      </c>
      <c r="C82" s="89"/>
      <c r="D82" s="89"/>
      <c r="E82" s="89"/>
      <c r="F82" s="89"/>
      <c r="G82" s="89"/>
    </row>
    <row r="83" spans="2:7" ht="15.75">
      <c r="B83" s="103" t="s">
        <v>92</v>
      </c>
      <c r="C83" s="89"/>
      <c r="D83" s="89"/>
      <c r="E83" s="89"/>
      <c r="F83" s="89"/>
      <c r="G83" s="89"/>
    </row>
    <row r="84" spans="2:7" ht="15.75">
      <c r="B84" s="103" t="s">
        <v>1344</v>
      </c>
      <c r="C84" s="89"/>
      <c r="D84" s="89"/>
      <c r="E84" s="89"/>
      <c r="F84" s="89"/>
      <c r="G84" s="89"/>
    </row>
    <row r="85" spans="2:7" ht="15.75">
      <c r="B85" s="104" t="s">
        <v>421</v>
      </c>
      <c r="C85" s="88">
        <f>SUM(C72:C84)</f>
        <v>0</v>
      </c>
      <c r="D85" s="88">
        <f>SUM(D72:D84)</f>
        <v>0</v>
      </c>
      <c r="E85" s="88">
        <f>SUM(E72:E84)</f>
        <v>0</v>
      </c>
      <c r="F85" s="88">
        <f>SUM(F72:F84)</f>
        <v>0</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72:G85 C24:G37 C48:H61">
    <cfRule type="cellIs" priority="18" dxfId="112" operator="equal" stopIfTrue="1">
      <formula>""</formula>
    </cfRule>
  </conditionalFormatting>
  <conditionalFormatting sqref="F10">
    <cfRule type="expression" priority="11" dxfId="115" stopIfTrue="1">
      <formula>$F$10="n° da lei municipal"</formula>
    </cfRule>
  </conditionalFormatting>
  <conditionalFormatting sqref="G10">
    <cfRule type="expression" priority="3" dxfId="115"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15">
      <c r="B5" s="125" t="str">
        <f>INDEX(SUM!D:D,MATCH(SUM!$F$3,SUM!B:B,0),0)</f>
        <v>P071</v>
      </c>
      <c r="C5" s="127">
        <v>2</v>
      </c>
      <c r="D5" s="124" t="s">
        <v>643</v>
      </c>
      <c r="E5" s="127">
        <f>E2</f>
        <v>2018</v>
      </c>
      <c r="F5" s="203" t="s">
        <v>644</v>
      </c>
      <c r="G5" s="128" t="s">
        <v>645</v>
      </c>
      <c r="H5" s="125" t="s">
        <v>646</v>
      </c>
      <c r="I5" s="154" t="str">
        <f>UPPER('02'!B10)</f>
        <v>JOSÉ TORRES LOPES FILHO</v>
      </c>
      <c r="J5" s="157"/>
    </row>
    <row r="6" spans="2:10" ht="15">
      <c r="B6" s="125" t="str">
        <f>INDEX(SUM!D:D,MATCH(SUM!$F$3,SUM!B:B,0),0)</f>
        <v>P071</v>
      </c>
      <c r="C6" s="127">
        <v>2</v>
      </c>
      <c r="D6" s="124" t="s">
        <v>643</v>
      </c>
      <c r="E6" s="127">
        <f>E5</f>
        <v>2018</v>
      </c>
      <c r="F6" s="203" t="s">
        <v>647</v>
      </c>
      <c r="G6" s="128" t="s">
        <v>645</v>
      </c>
      <c r="H6" s="125" t="s">
        <v>648</v>
      </c>
      <c r="I6" s="155">
        <f>'02'!D10</f>
        <v>45738734491</v>
      </c>
      <c r="J6" s="157"/>
    </row>
    <row r="7" spans="2:10" ht="15">
      <c r="B7" s="125" t="str">
        <f>INDEX(SUM!D:D,MATCH(SUM!$F$3,SUM!B:B,0),0)</f>
        <v>P071</v>
      </c>
      <c r="C7" s="127">
        <v>2</v>
      </c>
      <c r="D7" s="124" t="s">
        <v>643</v>
      </c>
      <c r="E7" s="127">
        <f aca="true" t="shared" si="0" ref="E7:E70">E6</f>
        <v>2018</v>
      </c>
      <c r="F7" s="203" t="s">
        <v>649</v>
      </c>
      <c r="G7" s="128" t="s">
        <v>645</v>
      </c>
      <c r="H7" s="125" t="s">
        <v>650</v>
      </c>
      <c r="I7" s="154" t="str">
        <f>UPPER('02'!E10)</f>
        <v>CASADO</v>
      </c>
      <c r="J7" s="157"/>
    </row>
    <row r="8" spans="2:10" ht="15">
      <c r="B8" s="125" t="str">
        <f>INDEX(SUM!D:D,MATCH(SUM!$F$3,SUM!B:B,0),0)</f>
        <v>P071</v>
      </c>
      <c r="C8" s="127">
        <v>2</v>
      </c>
      <c r="D8" s="124" t="s">
        <v>643</v>
      </c>
      <c r="E8" s="127">
        <f t="shared" si="0"/>
        <v>2018</v>
      </c>
      <c r="F8" s="203" t="s">
        <v>651</v>
      </c>
      <c r="G8" s="128" t="s">
        <v>645</v>
      </c>
      <c r="H8" s="125" t="s">
        <v>652</v>
      </c>
      <c r="I8" s="154" t="str">
        <f>UPPER('02'!F10)</f>
        <v>RUA DONINHA CAMPO, 26, SÃO SEBASTIÃO, IGUARACY-PE</v>
      </c>
      <c r="J8" s="157"/>
    </row>
    <row r="9" spans="2:10" ht="15">
      <c r="B9" s="125" t="str">
        <f>INDEX(SUM!D:D,MATCH(SUM!$F$3,SUM!B:B,0),0)</f>
        <v>P071</v>
      </c>
      <c r="C9" s="127">
        <v>2</v>
      </c>
      <c r="D9" s="124" t="s">
        <v>643</v>
      </c>
      <c r="E9" s="127">
        <f t="shared" si="0"/>
        <v>2018</v>
      </c>
      <c r="F9" s="203" t="s">
        <v>653</v>
      </c>
      <c r="G9" s="128" t="s">
        <v>645</v>
      </c>
      <c r="H9" s="125" t="s">
        <v>654</v>
      </c>
      <c r="I9" s="156">
        <f>'02'!G10</f>
        <v>43101</v>
      </c>
      <c r="J9" s="157"/>
    </row>
    <row r="10" spans="2:10" ht="15">
      <c r="B10" s="125" t="str">
        <f>INDEX(SUM!D:D,MATCH(SUM!$F$3,SUM!B:B,0),0)</f>
        <v>P071</v>
      </c>
      <c r="C10" s="127">
        <v>2</v>
      </c>
      <c r="D10" s="124" t="s">
        <v>643</v>
      </c>
      <c r="E10" s="127">
        <f t="shared" si="0"/>
        <v>2018</v>
      </c>
      <c r="F10" s="203" t="s">
        <v>655</v>
      </c>
      <c r="G10" s="128" t="s">
        <v>645</v>
      </c>
      <c r="H10" s="125" t="s">
        <v>656</v>
      </c>
      <c r="I10" s="156">
        <f>'02'!H10</f>
        <v>43465</v>
      </c>
      <c r="J10" s="157"/>
    </row>
    <row r="11" spans="2:10" ht="15">
      <c r="B11" s="125" t="str">
        <f>INDEX(SUM!D:D,MATCH(SUM!$F$3,SUM!B:B,0),0)</f>
        <v>P071</v>
      </c>
      <c r="C11" s="127">
        <v>2</v>
      </c>
      <c r="D11" s="124" t="s">
        <v>643</v>
      </c>
      <c r="E11" s="127">
        <f t="shared" si="0"/>
        <v>2018</v>
      </c>
      <c r="F11" s="203" t="s">
        <v>657</v>
      </c>
      <c r="G11" s="128" t="s">
        <v>645</v>
      </c>
      <c r="H11" s="125" t="s">
        <v>1568</v>
      </c>
      <c r="I11" s="154">
        <f>UPPER('02'!B11)</f>
      </c>
      <c r="J11" s="157"/>
    </row>
    <row r="12" spans="2:10" ht="15">
      <c r="B12" s="125" t="str">
        <f>INDEX(SUM!D:D,MATCH(SUM!$F$3,SUM!B:B,0),0)</f>
        <v>P071</v>
      </c>
      <c r="C12" s="127">
        <v>2</v>
      </c>
      <c r="D12" s="124" t="s">
        <v>643</v>
      </c>
      <c r="E12" s="127">
        <f t="shared" si="0"/>
        <v>2018</v>
      </c>
      <c r="F12" s="203" t="s">
        <v>658</v>
      </c>
      <c r="G12" s="128" t="s">
        <v>645</v>
      </c>
      <c r="H12" s="125" t="s">
        <v>1569</v>
      </c>
      <c r="I12" s="155">
        <f>'02'!D11</f>
        <v>0</v>
      </c>
      <c r="J12" s="157"/>
    </row>
    <row r="13" spans="2:10" ht="15">
      <c r="B13" s="125" t="str">
        <f>INDEX(SUM!D:D,MATCH(SUM!$F$3,SUM!B:B,0),0)</f>
        <v>P071</v>
      </c>
      <c r="C13" s="127">
        <v>2</v>
      </c>
      <c r="D13" s="124" t="s">
        <v>643</v>
      </c>
      <c r="E13" s="127">
        <f t="shared" si="0"/>
        <v>2018</v>
      </c>
      <c r="F13" s="203" t="s">
        <v>659</v>
      </c>
      <c r="G13" s="128" t="s">
        <v>645</v>
      </c>
      <c r="H13" s="125" t="s">
        <v>1570</v>
      </c>
      <c r="I13" s="154">
        <f>UPPER('02'!E11)</f>
      </c>
      <c r="J13" s="157"/>
    </row>
    <row r="14" spans="2:10" ht="15">
      <c r="B14" s="125" t="str">
        <f>INDEX(SUM!D:D,MATCH(SUM!$F$3,SUM!B:B,0),0)</f>
        <v>P071</v>
      </c>
      <c r="C14" s="127">
        <v>2</v>
      </c>
      <c r="D14" s="124" t="s">
        <v>643</v>
      </c>
      <c r="E14" s="127">
        <f t="shared" si="0"/>
        <v>2018</v>
      </c>
      <c r="F14" s="203" t="s">
        <v>660</v>
      </c>
      <c r="G14" s="128" t="s">
        <v>645</v>
      </c>
      <c r="H14" s="125" t="s">
        <v>1571</v>
      </c>
      <c r="I14" s="154">
        <f>UPPER('02'!F11)</f>
      </c>
      <c r="J14" s="157"/>
    </row>
    <row r="15" spans="2:10" ht="15">
      <c r="B15" s="125" t="str">
        <f>INDEX(SUM!D:D,MATCH(SUM!$F$3,SUM!B:B,0),0)</f>
        <v>P071</v>
      </c>
      <c r="C15" s="127">
        <v>2</v>
      </c>
      <c r="D15" s="124" t="s">
        <v>643</v>
      </c>
      <c r="E15" s="127">
        <f t="shared" si="0"/>
        <v>2018</v>
      </c>
      <c r="F15" s="203" t="s">
        <v>661</v>
      </c>
      <c r="G15" s="128" t="s">
        <v>645</v>
      </c>
      <c r="H15" s="125" t="s">
        <v>1572</v>
      </c>
      <c r="I15" s="156">
        <f>'02'!G11</f>
        <v>0</v>
      </c>
      <c r="J15" s="157"/>
    </row>
    <row r="16" spans="2:10" ht="15">
      <c r="B16" s="125" t="str">
        <f>INDEX(SUM!D:D,MATCH(SUM!$F$3,SUM!B:B,0),0)</f>
        <v>P071</v>
      </c>
      <c r="C16" s="127">
        <v>2</v>
      </c>
      <c r="D16" s="124" t="s">
        <v>643</v>
      </c>
      <c r="E16" s="127">
        <f t="shared" si="0"/>
        <v>2018</v>
      </c>
      <c r="F16" s="203" t="s">
        <v>662</v>
      </c>
      <c r="G16" s="128" t="s">
        <v>645</v>
      </c>
      <c r="H16" s="125" t="s">
        <v>1573</v>
      </c>
      <c r="I16" s="156">
        <f>'02'!H11</f>
        <v>0</v>
      </c>
      <c r="J16" s="157"/>
    </row>
    <row r="17" spans="2:10" ht="15">
      <c r="B17" s="125" t="str">
        <f>INDEX(SUM!D:D,MATCH(SUM!$F$3,SUM!B:B,0),0)</f>
        <v>P071</v>
      </c>
      <c r="C17" s="127">
        <v>2</v>
      </c>
      <c r="D17" s="124" t="s">
        <v>643</v>
      </c>
      <c r="E17" s="127">
        <f t="shared" si="0"/>
        <v>2018</v>
      </c>
      <c r="F17" s="203" t="s">
        <v>663</v>
      </c>
      <c r="G17" s="128" t="s">
        <v>645</v>
      </c>
      <c r="H17" s="125" t="s">
        <v>664</v>
      </c>
      <c r="I17" s="154">
        <f>UPPER('02'!B12)</f>
      </c>
      <c r="J17" s="157"/>
    </row>
    <row r="18" spans="2:10" ht="15">
      <c r="B18" s="125" t="str">
        <f>INDEX(SUM!D:D,MATCH(SUM!$F$3,SUM!B:B,0),0)</f>
        <v>P071</v>
      </c>
      <c r="C18" s="127">
        <v>2</v>
      </c>
      <c r="D18" s="124" t="s">
        <v>643</v>
      </c>
      <c r="E18" s="127">
        <f t="shared" si="0"/>
        <v>2018</v>
      </c>
      <c r="F18" s="203" t="s">
        <v>665</v>
      </c>
      <c r="G18" s="128" t="s">
        <v>645</v>
      </c>
      <c r="H18" s="125" t="s">
        <v>666</v>
      </c>
      <c r="I18" s="155">
        <f>'02'!D12</f>
        <v>0</v>
      </c>
      <c r="J18" s="157"/>
    </row>
    <row r="19" spans="2:10" ht="15">
      <c r="B19" s="125" t="str">
        <f>INDEX(SUM!D:D,MATCH(SUM!$F$3,SUM!B:B,0),0)</f>
        <v>P071</v>
      </c>
      <c r="C19" s="127">
        <v>2</v>
      </c>
      <c r="D19" s="124" t="s">
        <v>643</v>
      </c>
      <c r="E19" s="127">
        <f t="shared" si="0"/>
        <v>2018</v>
      </c>
      <c r="F19" s="203" t="s">
        <v>667</v>
      </c>
      <c r="G19" s="128" t="s">
        <v>645</v>
      </c>
      <c r="H19" s="125" t="s">
        <v>668</v>
      </c>
      <c r="I19" s="154">
        <f>UPPER('02'!E12)</f>
      </c>
      <c r="J19" s="157"/>
    </row>
    <row r="20" spans="2:10" ht="15">
      <c r="B20" s="125" t="str">
        <f>INDEX(SUM!D:D,MATCH(SUM!$F$3,SUM!B:B,0),0)</f>
        <v>P071</v>
      </c>
      <c r="C20" s="127">
        <v>2</v>
      </c>
      <c r="D20" s="124" t="s">
        <v>643</v>
      </c>
      <c r="E20" s="127">
        <f t="shared" si="0"/>
        <v>2018</v>
      </c>
      <c r="F20" s="203" t="s">
        <v>669</v>
      </c>
      <c r="G20" s="128" t="s">
        <v>645</v>
      </c>
      <c r="H20" s="125" t="s">
        <v>670</v>
      </c>
      <c r="I20" s="154">
        <f>UPPER('02'!F12)</f>
      </c>
      <c r="J20" s="157"/>
    </row>
    <row r="21" spans="2:10" ht="15">
      <c r="B21" s="125" t="str">
        <f>INDEX(SUM!D:D,MATCH(SUM!$F$3,SUM!B:B,0),0)</f>
        <v>P071</v>
      </c>
      <c r="C21" s="127">
        <v>2</v>
      </c>
      <c r="D21" s="124" t="s">
        <v>643</v>
      </c>
      <c r="E21" s="127">
        <f t="shared" si="0"/>
        <v>2018</v>
      </c>
      <c r="F21" s="203" t="s">
        <v>671</v>
      </c>
      <c r="G21" s="128" t="s">
        <v>645</v>
      </c>
      <c r="H21" s="125" t="s">
        <v>672</v>
      </c>
      <c r="I21" s="156">
        <f>'02'!G12</f>
        <v>0</v>
      </c>
      <c r="J21" s="157"/>
    </row>
    <row r="22" spans="2:10" ht="15">
      <c r="B22" s="125" t="str">
        <f>INDEX(SUM!D:D,MATCH(SUM!$F$3,SUM!B:B,0),0)</f>
        <v>P071</v>
      </c>
      <c r="C22" s="127">
        <v>2</v>
      </c>
      <c r="D22" s="124" t="s">
        <v>643</v>
      </c>
      <c r="E22" s="127">
        <f t="shared" si="0"/>
        <v>2018</v>
      </c>
      <c r="F22" s="203" t="s">
        <v>673</v>
      </c>
      <c r="G22" s="128" t="s">
        <v>645</v>
      </c>
      <c r="H22" s="125" t="s">
        <v>674</v>
      </c>
      <c r="I22" s="156">
        <f>'02'!H12</f>
        <v>0</v>
      </c>
      <c r="J22" s="157"/>
    </row>
    <row r="23" spans="2:10" ht="15">
      <c r="B23" s="125" t="str">
        <f>INDEX(SUM!D:D,MATCH(SUM!$F$3,SUM!B:B,0),0)</f>
        <v>P071</v>
      </c>
      <c r="C23" s="127">
        <v>2</v>
      </c>
      <c r="D23" s="124" t="s">
        <v>643</v>
      </c>
      <c r="E23" s="127">
        <f t="shared" si="0"/>
        <v>2018</v>
      </c>
      <c r="F23" s="203" t="s">
        <v>675</v>
      </c>
      <c r="G23" s="128" t="s">
        <v>645</v>
      </c>
      <c r="H23" s="125" t="s">
        <v>1574</v>
      </c>
      <c r="I23" s="154">
        <f>UPPER('02'!B13)</f>
      </c>
      <c r="J23" s="157"/>
    </row>
    <row r="24" spans="2:10" ht="15">
      <c r="B24" s="125" t="str">
        <f>INDEX(SUM!D:D,MATCH(SUM!$F$3,SUM!B:B,0),0)</f>
        <v>P071</v>
      </c>
      <c r="C24" s="127">
        <v>2</v>
      </c>
      <c r="D24" s="124" t="s">
        <v>643</v>
      </c>
      <c r="E24" s="127">
        <f t="shared" si="0"/>
        <v>2018</v>
      </c>
      <c r="F24" s="203" t="s">
        <v>676</v>
      </c>
      <c r="G24" s="128" t="s">
        <v>645</v>
      </c>
      <c r="H24" s="125" t="s">
        <v>1575</v>
      </c>
      <c r="I24" s="155">
        <f>'02'!D13</f>
        <v>0</v>
      </c>
      <c r="J24" s="157"/>
    </row>
    <row r="25" spans="2:10" ht="15">
      <c r="B25" s="125" t="str">
        <f>INDEX(SUM!D:D,MATCH(SUM!$F$3,SUM!B:B,0),0)</f>
        <v>P071</v>
      </c>
      <c r="C25" s="127">
        <v>2</v>
      </c>
      <c r="D25" s="124" t="s">
        <v>643</v>
      </c>
      <c r="E25" s="127">
        <f t="shared" si="0"/>
        <v>2018</v>
      </c>
      <c r="F25" s="203" t="s">
        <v>677</v>
      </c>
      <c r="G25" s="128" t="s">
        <v>645</v>
      </c>
      <c r="H25" s="125" t="s">
        <v>1576</v>
      </c>
      <c r="I25" s="154">
        <f>UPPER('02'!E13)</f>
      </c>
      <c r="J25" s="157"/>
    </row>
    <row r="26" spans="2:10" ht="15">
      <c r="B26" s="125" t="str">
        <f>INDEX(SUM!D:D,MATCH(SUM!$F$3,SUM!B:B,0),0)</f>
        <v>P071</v>
      </c>
      <c r="C26" s="127">
        <v>2</v>
      </c>
      <c r="D26" s="124" t="s">
        <v>643</v>
      </c>
      <c r="E26" s="127">
        <f t="shared" si="0"/>
        <v>2018</v>
      </c>
      <c r="F26" s="203" t="s">
        <v>678</v>
      </c>
      <c r="G26" s="128" t="s">
        <v>645</v>
      </c>
      <c r="H26" s="125" t="s">
        <v>1577</v>
      </c>
      <c r="I26" s="154">
        <f>UPPER('02'!F13)</f>
      </c>
      <c r="J26" s="157"/>
    </row>
    <row r="27" spans="2:10" ht="15">
      <c r="B27" s="125" t="str">
        <f>INDEX(SUM!D:D,MATCH(SUM!$F$3,SUM!B:B,0),0)</f>
        <v>P071</v>
      </c>
      <c r="C27" s="127">
        <v>2</v>
      </c>
      <c r="D27" s="124" t="s">
        <v>643</v>
      </c>
      <c r="E27" s="127">
        <f t="shared" si="0"/>
        <v>2018</v>
      </c>
      <c r="F27" s="203" t="s">
        <v>679</v>
      </c>
      <c r="G27" s="128" t="s">
        <v>645</v>
      </c>
      <c r="H27" s="125" t="s">
        <v>1578</v>
      </c>
      <c r="I27" s="156">
        <f>'02'!G13</f>
        <v>0</v>
      </c>
      <c r="J27" s="157"/>
    </row>
    <row r="28" spans="2:10" ht="15">
      <c r="B28" s="125" t="str">
        <f>INDEX(SUM!D:D,MATCH(SUM!$F$3,SUM!B:B,0),0)</f>
        <v>P071</v>
      </c>
      <c r="C28" s="127">
        <v>2</v>
      </c>
      <c r="D28" s="124" t="s">
        <v>643</v>
      </c>
      <c r="E28" s="127">
        <f t="shared" si="0"/>
        <v>2018</v>
      </c>
      <c r="F28" s="203" t="s">
        <v>680</v>
      </c>
      <c r="G28" s="128" t="s">
        <v>645</v>
      </c>
      <c r="H28" s="125" t="s">
        <v>1579</v>
      </c>
      <c r="I28" s="156">
        <f>'02'!H13</f>
        <v>0</v>
      </c>
      <c r="J28" s="157"/>
    </row>
    <row r="29" spans="2:10" ht="15">
      <c r="B29" s="125" t="str">
        <f>INDEX(SUM!D:D,MATCH(SUM!$F$3,SUM!B:B,0),0)</f>
        <v>P071</v>
      </c>
      <c r="C29" s="127">
        <v>6</v>
      </c>
      <c r="D29" s="124" t="s">
        <v>915</v>
      </c>
      <c r="E29" s="127">
        <f t="shared" si="0"/>
        <v>2018</v>
      </c>
      <c r="F29" s="203" t="s">
        <v>916</v>
      </c>
      <c r="G29" s="128" t="s">
        <v>917</v>
      </c>
      <c r="H29" s="125" t="s">
        <v>918</v>
      </c>
      <c r="I29" s="129">
        <f>'06'!D10</f>
        <v>17524590.48</v>
      </c>
      <c r="J29" s="157"/>
    </row>
    <row r="30" spans="2:10" ht="15">
      <c r="B30" s="125" t="str">
        <f>INDEX(SUM!D:D,MATCH(SUM!$F$3,SUM!B:B,0),0)</f>
        <v>P071</v>
      </c>
      <c r="C30" s="127">
        <v>6</v>
      </c>
      <c r="D30" s="124" t="s">
        <v>915</v>
      </c>
      <c r="E30" s="127">
        <f t="shared" si="0"/>
        <v>2018</v>
      </c>
      <c r="F30" s="203" t="s">
        <v>919</v>
      </c>
      <c r="G30" s="128" t="s">
        <v>1720</v>
      </c>
      <c r="H30" s="125" t="s">
        <v>2249</v>
      </c>
      <c r="I30" s="129">
        <f>'06'!D11</f>
        <v>14069465.08</v>
      </c>
      <c r="J30" s="157"/>
    </row>
    <row r="31" spans="2:10" ht="15">
      <c r="B31" s="125" t="str">
        <f>INDEX(SUM!D:D,MATCH(SUM!$F$3,SUM!B:B,0),0)</f>
        <v>P071</v>
      </c>
      <c r="C31" s="127">
        <v>6</v>
      </c>
      <c r="D31" s="124" t="s">
        <v>915</v>
      </c>
      <c r="E31" s="127">
        <f t="shared" si="0"/>
        <v>2018</v>
      </c>
      <c r="F31" s="203" t="s">
        <v>921</v>
      </c>
      <c r="G31" s="128" t="s">
        <v>1722</v>
      </c>
      <c r="H31" s="125" t="s">
        <v>388</v>
      </c>
      <c r="I31" s="129">
        <f>'06'!D12</f>
        <v>701158.41</v>
      </c>
      <c r="J31" s="157"/>
    </row>
    <row r="32" spans="2:10" ht="15">
      <c r="B32" s="125" t="str">
        <f>INDEX(SUM!D:D,MATCH(SUM!$F$3,SUM!B:B,0),0)</f>
        <v>P071</v>
      </c>
      <c r="C32" s="127">
        <v>6</v>
      </c>
      <c r="D32" s="124" t="s">
        <v>915</v>
      </c>
      <c r="E32" s="127">
        <f t="shared" si="0"/>
        <v>2018</v>
      </c>
      <c r="F32" s="203" t="s">
        <v>922</v>
      </c>
      <c r="G32" s="128" t="s">
        <v>1723</v>
      </c>
      <c r="H32" s="125" t="s">
        <v>389</v>
      </c>
      <c r="I32" s="129">
        <f>'06'!D13</f>
        <v>0</v>
      </c>
      <c r="J32" s="157"/>
    </row>
    <row r="33" spans="2:10" ht="15">
      <c r="B33" s="125" t="str">
        <f>INDEX(SUM!D:D,MATCH(SUM!$F$3,SUM!B:B,0),0)</f>
        <v>P071</v>
      </c>
      <c r="C33" s="127">
        <v>6</v>
      </c>
      <c r="D33" s="124" t="s">
        <v>915</v>
      </c>
      <c r="E33" s="127">
        <f t="shared" si="0"/>
        <v>2018</v>
      </c>
      <c r="F33" s="203" t="s">
        <v>923</v>
      </c>
      <c r="G33" s="128" t="s">
        <v>1724</v>
      </c>
      <c r="H33" s="125" t="s">
        <v>924</v>
      </c>
      <c r="I33" s="129">
        <f>'06'!D14</f>
        <v>9302990.11</v>
      </c>
      <c r="J33" s="157"/>
    </row>
    <row r="34" spans="2:10" ht="15">
      <c r="B34" s="125" t="str">
        <f>INDEX(SUM!D:D,MATCH(SUM!$F$3,SUM!B:B,0),0)</f>
        <v>P071</v>
      </c>
      <c r="C34" s="127">
        <v>6</v>
      </c>
      <c r="D34" s="124" t="s">
        <v>915</v>
      </c>
      <c r="E34" s="127">
        <f t="shared" si="0"/>
        <v>2018</v>
      </c>
      <c r="F34" s="203" t="s">
        <v>925</v>
      </c>
      <c r="G34" s="128" t="s">
        <v>1725</v>
      </c>
      <c r="H34" s="125" t="s">
        <v>926</v>
      </c>
      <c r="I34" s="129">
        <f>'06'!D15</f>
        <v>4049484.09</v>
      </c>
      <c r="J34" s="157"/>
    </row>
    <row r="35" spans="2:10" ht="15">
      <c r="B35" s="125" t="str">
        <f>INDEX(SUM!D:D,MATCH(SUM!$F$3,SUM!B:B,0),0)</f>
        <v>P071</v>
      </c>
      <c r="C35" s="127">
        <v>6</v>
      </c>
      <c r="D35" s="124" t="s">
        <v>915</v>
      </c>
      <c r="E35" s="127">
        <f t="shared" si="0"/>
        <v>2018</v>
      </c>
      <c r="F35" s="203" t="s">
        <v>927</v>
      </c>
      <c r="G35" s="128" t="s">
        <v>1726</v>
      </c>
      <c r="H35" s="125" t="s">
        <v>928</v>
      </c>
      <c r="I35" s="129">
        <f>'06'!D16</f>
        <v>0</v>
      </c>
      <c r="J35" s="157"/>
    </row>
    <row r="36" spans="2:10" ht="15">
      <c r="B36" s="125" t="str">
        <f>INDEX(SUM!D:D,MATCH(SUM!$F$3,SUM!B:B,0),0)</f>
        <v>P071</v>
      </c>
      <c r="C36" s="127">
        <v>6</v>
      </c>
      <c r="D36" s="124" t="s">
        <v>915</v>
      </c>
      <c r="E36" s="127">
        <f t="shared" si="0"/>
        <v>2018</v>
      </c>
      <c r="F36" s="203" t="s">
        <v>929</v>
      </c>
      <c r="G36" s="128" t="s">
        <v>1727</v>
      </c>
      <c r="H36" s="125" t="s">
        <v>391</v>
      </c>
      <c r="I36" s="129">
        <f>'06'!D17</f>
        <v>0</v>
      </c>
      <c r="J36" s="157"/>
    </row>
    <row r="37" spans="2:10" ht="15">
      <c r="B37" s="125" t="str">
        <f>INDEX(SUM!D:D,MATCH(SUM!$F$3,SUM!B:B,0),0)</f>
        <v>P071</v>
      </c>
      <c r="C37" s="127">
        <v>6</v>
      </c>
      <c r="D37" s="124" t="s">
        <v>915</v>
      </c>
      <c r="E37" s="127">
        <f t="shared" si="0"/>
        <v>2018</v>
      </c>
      <c r="F37" s="203" t="s">
        <v>930</v>
      </c>
      <c r="G37" s="128" t="s">
        <v>1728</v>
      </c>
      <c r="H37" s="125" t="s">
        <v>390</v>
      </c>
      <c r="I37" s="129">
        <f>'06'!D18</f>
        <v>0</v>
      </c>
      <c r="J37" s="157"/>
    </row>
    <row r="38" spans="2:10" ht="15">
      <c r="B38" s="125" t="str">
        <f>INDEX(SUM!D:D,MATCH(SUM!$F$3,SUM!B:B,0),0)</f>
        <v>P071</v>
      </c>
      <c r="C38" s="127">
        <v>6</v>
      </c>
      <c r="D38" s="124" t="s">
        <v>915</v>
      </c>
      <c r="E38" s="127">
        <f t="shared" si="0"/>
        <v>2018</v>
      </c>
      <c r="F38" s="203" t="s">
        <v>931</v>
      </c>
      <c r="G38" s="128" t="s">
        <v>1729</v>
      </c>
      <c r="H38" s="125" t="s">
        <v>932</v>
      </c>
      <c r="I38" s="129">
        <f>'06'!D19</f>
        <v>15832.47</v>
      </c>
      <c r="J38" s="157"/>
    </row>
    <row r="39" spans="2:10" ht="15">
      <c r="B39" s="125" t="str">
        <f>INDEX(SUM!D:D,MATCH(SUM!$F$3,SUM!B:B,0),0)</f>
        <v>P071</v>
      </c>
      <c r="C39" s="127">
        <v>6</v>
      </c>
      <c r="D39" s="124" t="s">
        <v>915</v>
      </c>
      <c r="E39" s="127">
        <f t="shared" si="0"/>
        <v>2018</v>
      </c>
      <c r="F39" s="203" t="s">
        <v>933</v>
      </c>
      <c r="G39" s="128" t="s">
        <v>1730</v>
      </c>
      <c r="H39" s="125" t="s">
        <v>934</v>
      </c>
      <c r="I39" s="129">
        <f>'06'!D20</f>
        <v>0</v>
      </c>
      <c r="J39" s="157"/>
    </row>
    <row r="40" spans="2:10" ht="15">
      <c r="B40" s="125" t="str">
        <f>INDEX(SUM!D:D,MATCH(SUM!$F$3,SUM!B:B,0),0)</f>
        <v>P071</v>
      </c>
      <c r="C40" s="127">
        <v>6</v>
      </c>
      <c r="D40" s="124" t="s">
        <v>915</v>
      </c>
      <c r="E40" s="127">
        <f t="shared" si="0"/>
        <v>2018</v>
      </c>
      <c r="F40" s="203" t="s">
        <v>935</v>
      </c>
      <c r="G40" s="128" t="s">
        <v>1731</v>
      </c>
      <c r="I40" s="129">
        <f>'06'!D21</f>
        <v>0</v>
      </c>
      <c r="J40" s="157"/>
    </row>
    <row r="41" spans="2:10" ht="15">
      <c r="B41" s="125" t="str">
        <f>INDEX(SUM!D:D,MATCH(SUM!$F$3,SUM!B:B,0),0)</f>
        <v>P071</v>
      </c>
      <c r="C41" s="127">
        <v>6</v>
      </c>
      <c r="D41" s="124" t="s">
        <v>915</v>
      </c>
      <c r="E41" s="127">
        <f t="shared" si="0"/>
        <v>2018</v>
      </c>
      <c r="F41" s="203" t="s">
        <v>936</v>
      </c>
      <c r="G41" s="128" t="s">
        <v>1732</v>
      </c>
      <c r="I41" s="129">
        <f>'06'!D22</f>
        <v>0</v>
      </c>
      <c r="J41" s="157"/>
    </row>
    <row r="42" spans="2:10" ht="15">
      <c r="B42" s="125" t="str">
        <f>INDEX(SUM!D:D,MATCH(SUM!$F$3,SUM!B:B,0),0)</f>
        <v>P071</v>
      </c>
      <c r="C42" s="127">
        <v>6</v>
      </c>
      <c r="D42" s="124" t="s">
        <v>915</v>
      </c>
      <c r="E42" s="127">
        <f t="shared" si="0"/>
        <v>2018</v>
      </c>
      <c r="F42" s="203" t="s">
        <v>937</v>
      </c>
      <c r="G42" s="128" t="s">
        <v>1733</v>
      </c>
      <c r="I42" s="129">
        <f>'06'!D23</f>
        <v>0</v>
      </c>
      <c r="J42" s="157"/>
    </row>
    <row r="43" spans="2:10" ht="15">
      <c r="B43" s="125" t="str">
        <f>INDEX(SUM!D:D,MATCH(SUM!$F$3,SUM!B:B,0),0)</f>
        <v>P071</v>
      </c>
      <c r="C43" s="127">
        <v>6</v>
      </c>
      <c r="D43" s="124" t="s">
        <v>915</v>
      </c>
      <c r="E43" s="127">
        <f t="shared" si="0"/>
        <v>2018</v>
      </c>
      <c r="F43" s="203" t="s">
        <v>938</v>
      </c>
      <c r="G43" s="128" t="s">
        <v>1734</v>
      </c>
      <c r="I43" s="129">
        <f>'06'!D24</f>
        <v>0</v>
      </c>
      <c r="J43" s="157"/>
    </row>
    <row r="44" spans="2:10" ht="15">
      <c r="B44" s="125" t="str">
        <f>INDEX(SUM!D:D,MATCH(SUM!$F$3,SUM!B:B,0),0)</f>
        <v>P071</v>
      </c>
      <c r="C44" s="127">
        <v>6</v>
      </c>
      <c r="D44" s="124" t="s">
        <v>915</v>
      </c>
      <c r="E44" s="127">
        <f t="shared" si="0"/>
        <v>2018</v>
      </c>
      <c r="F44" s="203" t="s">
        <v>939</v>
      </c>
      <c r="G44" s="128" t="s">
        <v>1735</v>
      </c>
      <c r="I44" s="129">
        <f>'06'!D25</f>
        <v>0</v>
      </c>
      <c r="J44" s="157"/>
    </row>
    <row r="45" spans="2:10" ht="15">
      <c r="B45" s="125" t="str">
        <f>INDEX(SUM!D:D,MATCH(SUM!$F$3,SUM!B:B,0),0)</f>
        <v>P071</v>
      </c>
      <c r="C45" s="127">
        <v>6</v>
      </c>
      <c r="D45" s="124" t="s">
        <v>915</v>
      </c>
      <c r="E45" s="127">
        <f t="shared" si="0"/>
        <v>2018</v>
      </c>
      <c r="F45" s="203" t="s">
        <v>940</v>
      </c>
      <c r="G45" s="128" t="s">
        <v>1736</v>
      </c>
      <c r="I45" s="129">
        <f>'06'!D26</f>
        <v>0</v>
      </c>
      <c r="J45" s="157"/>
    </row>
    <row r="46" spans="2:10" ht="15">
      <c r="B46" s="125" t="str">
        <f>INDEX(SUM!D:D,MATCH(SUM!$F$3,SUM!B:B,0),0)</f>
        <v>P071</v>
      </c>
      <c r="C46" s="127">
        <v>6</v>
      </c>
      <c r="D46" s="124" t="s">
        <v>915</v>
      </c>
      <c r="E46" s="127">
        <f t="shared" si="0"/>
        <v>2018</v>
      </c>
      <c r="F46" s="203" t="s">
        <v>941</v>
      </c>
      <c r="G46" s="128" t="s">
        <v>1737</v>
      </c>
      <c r="I46" s="129">
        <f>'06'!D27</f>
        <v>0</v>
      </c>
      <c r="J46" s="157"/>
    </row>
    <row r="47" spans="2:10" ht="15">
      <c r="B47" s="125" t="str">
        <f>INDEX(SUM!D:D,MATCH(SUM!$F$3,SUM!B:B,0),0)</f>
        <v>P071</v>
      </c>
      <c r="C47" s="127">
        <v>6</v>
      </c>
      <c r="D47" s="124" t="s">
        <v>915</v>
      </c>
      <c r="E47" s="127">
        <f t="shared" si="0"/>
        <v>2018</v>
      </c>
      <c r="F47" s="203" t="s">
        <v>942</v>
      </c>
      <c r="G47" s="128" t="s">
        <v>1738</v>
      </c>
      <c r="I47" s="129">
        <f>'06'!D28</f>
        <v>0</v>
      </c>
      <c r="J47" s="157"/>
    </row>
    <row r="48" spans="2:10" ht="15">
      <c r="B48" s="125" t="str">
        <f>INDEX(SUM!D:D,MATCH(SUM!$F$3,SUM!B:B,0),0)</f>
        <v>P071</v>
      </c>
      <c r="C48" s="127">
        <v>6</v>
      </c>
      <c r="D48" s="124" t="s">
        <v>915</v>
      </c>
      <c r="E48" s="127">
        <f t="shared" si="0"/>
        <v>2018</v>
      </c>
      <c r="F48" s="203" t="s">
        <v>943</v>
      </c>
      <c r="G48" s="128" t="s">
        <v>1739</v>
      </c>
      <c r="I48" s="129">
        <f>'06'!D29</f>
        <v>0</v>
      </c>
      <c r="J48" s="157"/>
    </row>
    <row r="49" spans="2:10" ht="15">
      <c r="B49" s="125" t="str">
        <f>INDEX(SUM!D:D,MATCH(SUM!$F$3,SUM!B:B,0),0)</f>
        <v>P071</v>
      </c>
      <c r="C49" s="127">
        <v>6</v>
      </c>
      <c r="D49" s="124" t="s">
        <v>915</v>
      </c>
      <c r="E49" s="127">
        <f t="shared" si="0"/>
        <v>2018</v>
      </c>
      <c r="F49" s="203" t="s">
        <v>944</v>
      </c>
      <c r="G49" s="128" t="s">
        <v>1740</v>
      </c>
      <c r="I49" s="129">
        <f>'06'!D30</f>
        <v>0</v>
      </c>
      <c r="J49" s="157"/>
    </row>
    <row r="50" spans="2:10" ht="15">
      <c r="B50" s="125" t="str">
        <f>INDEX(SUM!D:D,MATCH(SUM!$F$3,SUM!B:B,0),0)</f>
        <v>P071</v>
      </c>
      <c r="C50" s="127">
        <v>6</v>
      </c>
      <c r="D50" s="124" t="s">
        <v>915</v>
      </c>
      <c r="E50" s="127">
        <f t="shared" si="0"/>
        <v>2018</v>
      </c>
      <c r="F50" s="203" t="s">
        <v>2290</v>
      </c>
      <c r="G50" s="128" t="s">
        <v>2237</v>
      </c>
      <c r="H50" s="125" t="s">
        <v>2238</v>
      </c>
      <c r="I50" s="129">
        <f>'06'!D31</f>
        <v>0</v>
      </c>
      <c r="J50" s="157"/>
    </row>
    <row r="51" spans="2:10" ht="15">
      <c r="B51" s="125" t="str">
        <f>INDEX(SUM!D:D,MATCH(SUM!$F$3,SUM!B:B,0),0)</f>
        <v>P071</v>
      </c>
      <c r="C51" s="127">
        <v>6</v>
      </c>
      <c r="D51" s="124" t="s">
        <v>915</v>
      </c>
      <c r="E51" s="127">
        <f t="shared" si="0"/>
        <v>2018</v>
      </c>
      <c r="F51" s="203" t="s">
        <v>2291</v>
      </c>
      <c r="G51" s="128" t="s">
        <v>2243</v>
      </c>
      <c r="H51" s="125" t="s">
        <v>2239</v>
      </c>
      <c r="I51" s="129">
        <f>'06'!D32</f>
        <v>0</v>
      </c>
      <c r="J51" s="157"/>
    </row>
    <row r="52" spans="2:10" ht="15">
      <c r="B52" s="125" t="str">
        <f>INDEX(SUM!D:D,MATCH(SUM!$F$3,SUM!B:B,0),0)</f>
        <v>P071</v>
      </c>
      <c r="C52" s="127">
        <v>6</v>
      </c>
      <c r="D52" s="124" t="s">
        <v>915</v>
      </c>
      <c r="E52" s="127">
        <f t="shared" si="0"/>
        <v>2018</v>
      </c>
      <c r="F52" s="203" t="s">
        <v>2292</v>
      </c>
      <c r="G52" s="128" t="s">
        <v>2244</v>
      </c>
      <c r="H52" s="125" t="s">
        <v>2240</v>
      </c>
      <c r="I52" s="129">
        <f>'06'!D33</f>
        <v>0</v>
      </c>
      <c r="J52" s="157"/>
    </row>
    <row r="53" spans="2:10" ht="15">
      <c r="B53" s="125" t="str">
        <f>INDEX(SUM!D:D,MATCH(SUM!$F$3,SUM!B:B,0),0)</f>
        <v>P071</v>
      </c>
      <c r="C53" s="127">
        <v>6</v>
      </c>
      <c r="D53" s="124" t="s">
        <v>915</v>
      </c>
      <c r="E53" s="127">
        <f t="shared" si="0"/>
        <v>2018</v>
      </c>
      <c r="F53" s="203" t="s">
        <v>2293</v>
      </c>
      <c r="G53" s="128" t="s">
        <v>2245</v>
      </c>
      <c r="H53" s="125" t="s">
        <v>2241</v>
      </c>
      <c r="I53" s="129">
        <f>'06'!D34</f>
        <v>0</v>
      </c>
      <c r="J53" s="157"/>
    </row>
    <row r="54" spans="2:10" ht="15">
      <c r="B54" s="125" t="str">
        <f>INDEX(SUM!D:D,MATCH(SUM!$F$3,SUM!B:B,0),0)</f>
        <v>P071</v>
      </c>
      <c r="C54" s="127">
        <v>6</v>
      </c>
      <c r="D54" s="124" t="s">
        <v>915</v>
      </c>
      <c r="E54" s="127">
        <f t="shared" si="0"/>
        <v>2018</v>
      </c>
      <c r="F54" s="203" t="s">
        <v>2294</v>
      </c>
      <c r="G54" s="128" t="s">
        <v>2246</v>
      </c>
      <c r="H54" s="125" t="s">
        <v>2242</v>
      </c>
      <c r="I54" s="129">
        <f>'06'!D35</f>
        <v>0</v>
      </c>
      <c r="J54" s="157"/>
    </row>
    <row r="55" spans="2:10" ht="15">
      <c r="B55" s="125" t="str">
        <f>INDEX(SUM!D:D,MATCH(SUM!$F$3,SUM!B:B,0),0)</f>
        <v>P071</v>
      </c>
      <c r="C55" s="127">
        <v>6</v>
      </c>
      <c r="D55" s="124" t="s">
        <v>915</v>
      </c>
      <c r="E55" s="127">
        <f t="shared" si="0"/>
        <v>2018</v>
      </c>
      <c r="F55" s="203" t="s">
        <v>945</v>
      </c>
      <c r="G55" s="128" t="s">
        <v>1721</v>
      </c>
      <c r="H55" s="125" t="s">
        <v>2250</v>
      </c>
      <c r="I55" s="129">
        <f>'06'!D36</f>
        <v>3455125.4</v>
      </c>
      <c r="J55" s="157"/>
    </row>
    <row r="56" spans="2:10" ht="15">
      <c r="B56" s="125" t="str">
        <f>INDEX(SUM!D:D,MATCH(SUM!$F$3,SUM!B:B,0),0)</f>
        <v>P071</v>
      </c>
      <c r="C56" s="127">
        <v>6</v>
      </c>
      <c r="D56" s="124" t="s">
        <v>915</v>
      </c>
      <c r="E56" s="127">
        <f t="shared" si="0"/>
        <v>2018</v>
      </c>
      <c r="F56" s="203" t="s">
        <v>947</v>
      </c>
      <c r="G56" s="128" t="s">
        <v>1741</v>
      </c>
      <c r="H56" s="125" t="s">
        <v>949</v>
      </c>
      <c r="I56" s="129">
        <f>'06'!D37</f>
        <v>3146854.3</v>
      </c>
      <c r="J56" s="157"/>
    </row>
    <row r="57" spans="2:10" ht="15">
      <c r="B57" s="125" t="str">
        <f>INDEX(SUM!D:D,MATCH(SUM!$F$3,SUM!B:B,0),0)</f>
        <v>P071</v>
      </c>
      <c r="C57" s="127">
        <v>6</v>
      </c>
      <c r="D57" s="124" t="s">
        <v>915</v>
      </c>
      <c r="E57" s="127">
        <f t="shared" si="0"/>
        <v>2018</v>
      </c>
      <c r="F57" s="203" t="s">
        <v>950</v>
      </c>
      <c r="G57" s="128" t="s">
        <v>1742</v>
      </c>
      <c r="H57" s="125" t="s">
        <v>58</v>
      </c>
      <c r="I57" s="129">
        <f>'06'!D38</f>
        <v>263738.94</v>
      </c>
      <c r="J57" s="157"/>
    </row>
    <row r="58" spans="2:10" ht="15">
      <c r="B58" s="125" t="str">
        <f>INDEX(SUM!D:D,MATCH(SUM!$F$3,SUM!B:B,0),0)</f>
        <v>P071</v>
      </c>
      <c r="C58" s="127">
        <v>6</v>
      </c>
      <c r="D58" s="124" t="s">
        <v>915</v>
      </c>
      <c r="E58" s="127">
        <f t="shared" si="0"/>
        <v>2018</v>
      </c>
      <c r="F58" s="203" t="s">
        <v>952</v>
      </c>
      <c r="G58" s="128" t="s">
        <v>1743</v>
      </c>
      <c r="H58" s="125" t="s">
        <v>457</v>
      </c>
      <c r="I58" s="129">
        <f>'06'!D39</f>
        <v>44532.16</v>
      </c>
      <c r="J58" s="157"/>
    </row>
    <row r="59" spans="2:10" ht="15">
      <c r="B59" s="125" t="str">
        <f>INDEX(SUM!D:D,MATCH(SUM!$F$3,SUM!B:B,0),0)</f>
        <v>P071</v>
      </c>
      <c r="C59" s="127">
        <v>6</v>
      </c>
      <c r="D59" s="124" t="s">
        <v>915</v>
      </c>
      <c r="E59" s="127">
        <f t="shared" si="0"/>
        <v>2018</v>
      </c>
      <c r="F59" s="203" t="s">
        <v>954</v>
      </c>
      <c r="G59" s="128" t="s">
        <v>1744</v>
      </c>
      <c r="H59" s="125" t="s">
        <v>389</v>
      </c>
      <c r="I59" s="129">
        <f>'06'!D40</f>
        <v>0</v>
      </c>
      <c r="J59" s="157"/>
    </row>
    <row r="60" spans="2:10" ht="15">
      <c r="B60" s="125" t="str">
        <f>INDEX(SUM!D:D,MATCH(SUM!$F$3,SUM!B:B,0),0)</f>
        <v>P071</v>
      </c>
      <c r="C60" s="127">
        <v>6</v>
      </c>
      <c r="D60" s="124" t="s">
        <v>915</v>
      </c>
      <c r="E60" s="127">
        <f t="shared" si="0"/>
        <v>2018</v>
      </c>
      <c r="F60" s="203" t="s">
        <v>955</v>
      </c>
      <c r="G60" s="128" t="s">
        <v>1745</v>
      </c>
      <c r="H60" s="125" t="s">
        <v>956</v>
      </c>
      <c r="I60" s="129">
        <f>'06'!D41</f>
        <v>0</v>
      </c>
      <c r="J60" s="157"/>
    </row>
    <row r="61" spans="2:10" ht="15">
      <c r="B61" s="125" t="str">
        <f>INDEX(SUM!D:D,MATCH(SUM!$F$3,SUM!B:B,0),0)</f>
        <v>P071</v>
      </c>
      <c r="C61" s="127">
        <v>6</v>
      </c>
      <c r="D61" s="124" t="s">
        <v>915</v>
      </c>
      <c r="E61" s="127">
        <f t="shared" si="0"/>
        <v>2018</v>
      </c>
      <c r="F61" s="203" t="s">
        <v>957</v>
      </c>
      <c r="G61" s="128" t="s">
        <v>1746</v>
      </c>
      <c r="H61" s="125" t="s">
        <v>958</v>
      </c>
      <c r="I61" s="129">
        <f>'06'!D42</f>
        <v>0</v>
      </c>
      <c r="J61" s="157"/>
    </row>
    <row r="62" spans="2:10" ht="15">
      <c r="B62" s="125" t="str">
        <f>INDEX(SUM!D:D,MATCH(SUM!$F$3,SUM!B:B,0),0)</f>
        <v>P071</v>
      </c>
      <c r="C62" s="127">
        <v>6</v>
      </c>
      <c r="D62" s="124" t="s">
        <v>915</v>
      </c>
      <c r="E62" s="127">
        <f t="shared" si="0"/>
        <v>2018</v>
      </c>
      <c r="F62" s="203" t="s">
        <v>959</v>
      </c>
      <c r="G62" s="128" t="s">
        <v>1747</v>
      </c>
      <c r="H62" s="125" t="s">
        <v>960</v>
      </c>
      <c r="I62" s="129">
        <f>'06'!D43</f>
        <v>0</v>
      </c>
      <c r="J62" s="157"/>
    </row>
    <row r="63" spans="2:10" ht="15">
      <c r="B63" s="125" t="str">
        <f>INDEX(SUM!D:D,MATCH(SUM!$F$3,SUM!B:B,0),0)</f>
        <v>P071</v>
      </c>
      <c r="C63" s="127">
        <v>6</v>
      </c>
      <c r="D63" s="124" t="s">
        <v>915</v>
      </c>
      <c r="E63" s="127">
        <f t="shared" si="0"/>
        <v>2018</v>
      </c>
      <c r="F63" s="203" t="s">
        <v>961</v>
      </c>
      <c r="G63" s="128" t="s">
        <v>1748</v>
      </c>
      <c r="I63" s="129">
        <f>'06'!D44</f>
        <v>0</v>
      </c>
      <c r="J63" s="157"/>
    </row>
    <row r="64" spans="2:10" ht="15">
      <c r="B64" s="125" t="str">
        <f>INDEX(SUM!D:D,MATCH(SUM!$F$3,SUM!B:B,0),0)</f>
        <v>P071</v>
      </c>
      <c r="C64" s="127">
        <v>6</v>
      </c>
      <c r="D64" s="124" t="s">
        <v>915</v>
      </c>
      <c r="E64" s="127">
        <f t="shared" si="0"/>
        <v>2018</v>
      </c>
      <c r="F64" s="203" t="s">
        <v>962</v>
      </c>
      <c r="G64" s="128" t="s">
        <v>1749</v>
      </c>
      <c r="I64" s="129">
        <f>'06'!D45</f>
        <v>0</v>
      </c>
      <c r="J64" s="157"/>
    </row>
    <row r="65" spans="2:10" ht="15">
      <c r="B65" s="125" t="str">
        <f>INDEX(SUM!D:D,MATCH(SUM!$F$3,SUM!B:B,0),0)</f>
        <v>P071</v>
      </c>
      <c r="C65" s="127">
        <v>6</v>
      </c>
      <c r="D65" s="124" t="s">
        <v>915</v>
      </c>
      <c r="E65" s="127">
        <f t="shared" si="0"/>
        <v>2018</v>
      </c>
      <c r="F65" s="203" t="s">
        <v>963</v>
      </c>
      <c r="G65" s="128" t="s">
        <v>1750</v>
      </c>
      <c r="I65" s="129">
        <f>'06'!D46</f>
        <v>0</v>
      </c>
      <c r="J65" s="157"/>
    </row>
    <row r="66" spans="2:10" ht="15">
      <c r="B66" s="125" t="str">
        <f>INDEX(SUM!D:D,MATCH(SUM!$F$3,SUM!B:B,0),0)</f>
        <v>P071</v>
      </c>
      <c r="C66" s="127">
        <v>6</v>
      </c>
      <c r="D66" s="124" t="s">
        <v>915</v>
      </c>
      <c r="E66" s="127">
        <f t="shared" si="0"/>
        <v>2018</v>
      </c>
      <c r="F66" s="203" t="s">
        <v>964</v>
      </c>
      <c r="G66" s="128" t="s">
        <v>1751</v>
      </c>
      <c r="I66" s="129">
        <f>'06'!D47</f>
        <v>0</v>
      </c>
      <c r="J66" s="157"/>
    </row>
    <row r="67" spans="2:10" ht="15">
      <c r="B67" s="125" t="str">
        <f>INDEX(SUM!D:D,MATCH(SUM!$F$3,SUM!B:B,0),0)</f>
        <v>P071</v>
      </c>
      <c r="C67" s="127">
        <v>6</v>
      </c>
      <c r="D67" s="124" t="s">
        <v>915</v>
      </c>
      <c r="E67" s="127">
        <f t="shared" si="0"/>
        <v>2018</v>
      </c>
      <c r="F67" s="203" t="s">
        <v>965</v>
      </c>
      <c r="G67" s="128" t="s">
        <v>1752</v>
      </c>
      <c r="I67" s="129">
        <f>'06'!D48</f>
        <v>0</v>
      </c>
      <c r="J67" s="157"/>
    </row>
    <row r="68" spans="2:10" ht="15">
      <c r="B68" s="125" t="str">
        <f>INDEX(SUM!D:D,MATCH(SUM!$F$3,SUM!B:B,0),0)</f>
        <v>P071</v>
      </c>
      <c r="C68" s="127">
        <v>6</v>
      </c>
      <c r="D68" s="124" t="s">
        <v>915</v>
      </c>
      <c r="E68" s="127">
        <f t="shared" si="0"/>
        <v>2018</v>
      </c>
      <c r="F68" s="203" t="s">
        <v>966</v>
      </c>
      <c r="G68" s="128" t="s">
        <v>1753</v>
      </c>
      <c r="I68" s="129">
        <f>'06'!D49</f>
        <v>0</v>
      </c>
      <c r="J68" s="157"/>
    </row>
    <row r="69" spans="2:10" ht="15">
      <c r="B69" s="125" t="str">
        <f>INDEX(SUM!D:D,MATCH(SUM!$F$3,SUM!B:B,0),0)</f>
        <v>P071</v>
      </c>
      <c r="C69" s="127">
        <v>6</v>
      </c>
      <c r="D69" s="124" t="s">
        <v>915</v>
      </c>
      <c r="E69" s="127">
        <f t="shared" si="0"/>
        <v>2018</v>
      </c>
      <c r="F69" s="203" t="s">
        <v>967</v>
      </c>
      <c r="G69" s="128" t="s">
        <v>1754</v>
      </c>
      <c r="I69" s="129">
        <f>'06'!D50</f>
        <v>0</v>
      </c>
      <c r="J69" s="157"/>
    </row>
    <row r="70" spans="2:10" ht="15">
      <c r="B70" s="125" t="str">
        <f>INDEX(SUM!D:D,MATCH(SUM!$F$3,SUM!B:B,0),0)</f>
        <v>P071</v>
      </c>
      <c r="C70" s="127">
        <v>6</v>
      </c>
      <c r="D70" s="124" t="s">
        <v>915</v>
      </c>
      <c r="E70" s="127">
        <f t="shared" si="0"/>
        <v>2018</v>
      </c>
      <c r="F70" s="203" t="s">
        <v>968</v>
      </c>
      <c r="G70" s="128" t="s">
        <v>1755</v>
      </c>
      <c r="I70" s="129">
        <f>'06'!D51</f>
        <v>0</v>
      </c>
      <c r="J70" s="157"/>
    </row>
    <row r="71" spans="2:10" ht="15">
      <c r="B71" s="125" t="str">
        <f>INDEX(SUM!D:D,MATCH(SUM!$F$3,SUM!B:B,0),0)</f>
        <v>P071</v>
      </c>
      <c r="C71" s="127">
        <v>6</v>
      </c>
      <c r="D71" s="124" t="s">
        <v>915</v>
      </c>
      <c r="E71" s="127">
        <f aca="true" t="shared" si="1" ref="E71:E134">E70</f>
        <v>2018</v>
      </c>
      <c r="F71" s="203" t="s">
        <v>969</v>
      </c>
      <c r="G71" s="128" t="s">
        <v>1756</v>
      </c>
      <c r="I71" s="129">
        <f>'06'!D52</f>
        <v>0</v>
      </c>
      <c r="J71" s="157"/>
    </row>
    <row r="72" spans="2:10" ht="15">
      <c r="B72" s="125" t="str">
        <f>INDEX(SUM!D:D,MATCH(SUM!$F$3,SUM!B:B,0),0)</f>
        <v>P071</v>
      </c>
      <c r="C72" s="127">
        <v>6</v>
      </c>
      <c r="D72" s="124" t="s">
        <v>915</v>
      </c>
      <c r="E72" s="127">
        <f t="shared" si="1"/>
        <v>2018</v>
      </c>
      <c r="F72" s="203" t="s">
        <v>970</v>
      </c>
      <c r="G72" s="128" t="s">
        <v>1757</v>
      </c>
      <c r="I72" s="129">
        <f>'06'!D53</f>
        <v>0</v>
      </c>
      <c r="J72" s="157"/>
    </row>
    <row r="73" spans="2:10" ht="15">
      <c r="B73" s="125" t="str">
        <f>INDEX(SUM!D:D,MATCH(SUM!$F$3,SUM!B:B,0),0)</f>
        <v>P071</v>
      </c>
      <c r="C73" s="127">
        <v>6</v>
      </c>
      <c r="D73" s="124" t="s">
        <v>915</v>
      </c>
      <c r="E73" s="127">
        <f t="shared" si="1"/>
        <v>2018</v>
      </c>
      <c r="F73" s="203" t="s">
        <v>2295</v>
      </c>
      <c r="G73" s="128" t="s">
        <v>2247</v>
      </c>
      <c r="H73" s="125" t="s">
        <v>2248</v>
      </c>
      <c r="I73" s="129">
        <f>'06'!D54</f>
        <v>0</v>
      </c>
      <c r="J73" s="157"/>
    </row>
    <row r="74" spans="2:10" ht="15">
      <c r="B74" s="125" t="str">
        <f>INDEX(SUM!D:D,MATCH(SUM!$F$3,SUM!B:B,0),0)</f>
        <v>P071</v>
      </c>
      <c r="C74" s="127">
        <v>6</v>
      </c>
      <c r="D74" s="124" t="s">
        <v>915</v>
      </c>
      <c r="E74" s="127">
        <f t="shared" si="1"/>
        <v>2018</v>
      </c>
      <c r="F74" s="203" t="s">
        <v>971</v>
      </c>
      <c r="G74" s="128" t="s">
        <v>1758</v>
      </c>
      <c r="H74" s="125" t="s">
        <v>2251</v>
      </c>
      <c r="I74" s="129">
        <f>'06'!D55</f>
        <v>0</v>
      </c>
      <c r="J74" s="157"/>
    </row>
    <row r="75" spans="2:10" ht="15">
      <c r="B75" s="125" t="str">
        <f>INDEX(SUM!D:D,MATCH(SUM!$F$3,SUM!B:B,0),0)</f>
        <v>P071</v>
      </c>
      <c r="C75" s="127">
        <v>6</v>
      </c>
      <c r="D75" s="124" t="s">
        <v>915</v>
      </c>
      <c r="E75" s="127">
        <f t="shared" si="1"/>
        <v>2018</v>
      </c>
      <c r="F75" s="203" t="s">
        <v>973</v>
      </c>
      <c r="G75" s="128" t="s">
        <v>974</v>
      </c>
      <c r="H75" s="125" t="s">
        <v>975</v>
      </c>
      <c r="I75" s="129">
        <f>'06'!D56</f>
        <v>3426425.7100000004</v>
      </c>
      <c r="J75" s="157"/>
    </row>
    <row r="76" spans="2:10" ht="15">
      <c r="B76" s="125" t="str">
        <f>INDEX(SUM!D:D,MATCH(SUM!$F$3,SUM!B:B,0),0)</f>
        <v>P071</v>
      </c>
      <c r="C76" s="127">
        <v>6</v>
      </c>
      <c r="D76" s="124" t="s">
        <v>915</v>
      </c>
      <c r="E76" s="127">
        <f t="shared" si="1"/>
        <v>2018</v>
      </c>
      <c r="F76" s="203" t="s">
        <v>976</v>
      </c>
      <c r="G76" s="128" t="s">
        <v>1759</v>
      </c>
      <c r="H76" s="125" t="s">
        <v>107</v>
      </c>
      <c r="I76" s="129">
        <f>'06'!D57</f>
        <v>0</v>
      </c>
      <c r="J76" s="157"/>
    </row>
    <row r="77" spans="2:10" ht="15">
      <c r="B77" s="125" t="str">
        <f>INDEX(SUM!D:D,MATCH(SUM!$F$3,SUM!B:B,0),0)</f>
        <v>P071</v>
      </c>
      <c r="C77" s="127">
        <v>6</v>
      </c>
      <c r="D77" s="124" t="s">
        <v>915</v>
      </c>
      <c r="E77" s="127">
        <f t="shared" si="1"/>
        <v>2018</v>
      </c>
      <c r="F77" s="203" t="s">
        <v>978</v>
      </c>
      <c r="G77" s="128" t="s">
        <v>1760</v>
      </c>
      <c r="H77" s="125" t="s">
        <v>980</v>
      </c>
      <c r="I77" s="129">
        <f>'06'!D58</f>
        <v>0</v>
      </c>
      <c r="J77" s="157"/>
    </row>
    <row r="78" spans="2:10" ht="15">
      <c r="B78" s="125" t="str">
        <f>INDEX(SUM!D:D,MATCH(SUM!$F$3,SUM!B:B,0),0)</f>
        <v>P071</v>
      </c>
      <c r="C78" s="127">
        <v>6</v>
      </c>
      <c r="D78" s="124" t="s">
        <v>915</v>
      </c>
      <c r="E78" s="127">
        <f t="shared" si="1"/>
        <v>2018</v>
      </c>
      <c r="F78" s="203" t="s">
        <v>981</v>
      </c>
      <c r="G78" s="128" t="s">
        <v>1761</v>
      </c>
      <c r="H78" s="125" t="s">
        <v>983</v>
      </c>
      <c r="I78" s="129">
        <f>'06'!D59</f>
        <v>15832.47</v>
      </c>
      <c r="J78" s="157"/>
    </row>
    <row r="79" spans="2:10" ht="15">
      <c r="B79" s="125" t="str">
        <f>INDEX(SUM!D:D,MATCH(SUM!$F$3,SUM!B:B,0),0)</f>
        <v>P071</v>
      </c>
      <c r="C79" s="127">
        <v>6</v>
      </c>
      <c r="D79" s="124" t="s">
        <v>915</v>
      </c>
      <c r="E79" s="127">
        <f t="shared" si="1"/>
        <v>2018</v>
      </c>
      <c r="F79" s="203" t="s">
        <v>984</v>
      </c>
      <c r="G79" s="128" t="s">
        <v>1762</v>
      </c>
      <c r="H79" s="125" t="s">
        <v>986</v>
      </c>
      <c r="I79" s="129">
        <f>'06'!D60</f>
        <v>3410593.24</v>
      </c>
      <c r="J79" s="157"/>
    </row>
    <row r="80" spans="2:10" ht="15">
      <c r="B80" s="125" t="str">
        <f>INDEX(SUM!D:D,MATCH(SUM!$F$3,SUM!B:B,0),0)</f>
        <v>P071</v>
      </c>
      <c r="C80" s="127">
        <v>6</v>
      </c>
      <c r="D80" s="124" t="s">
        <v>915</v>
      </c>
      <c r="E80" s="127">
        <f t="shared" si="1"/>
        <v>2018</v>
      </c>
      <c r="F80" s="203" t="s">
        <v>1787</v>
      </c>
      <c r="G80" s="128" t="s">
        <v>1785</v>
      </c>
      <c r="H80" s="125" t="s">
        <v>1783</v>
      </c>
      <c r="I80" s="129">
        <f>'06'!D61</f>
        <v>3410593.24</v>
      </c>
      <c r="J80" s="157"/>
    </row>
    <row r="81" spans="2:10" ht="15">
      <c r="B81" s="125" t="str">
        <f>INDEX(SUM!D:D,MATCH(SUM!$F$3,SUM!B:B,0),0)</f>
        <v>P071</v>
      </c>
      <c r="C81" s="127">
        <v>6</v>
      </c>
      <c r="D81" s="124" t="s">
        <v>915</v>
      </c>
      <c r="E81" s="127">
        <f t="shared" si="1"/>
        <v>2018</v>
      </c>
      <c r="F81" s="203" t="s">
        <v>1788</v>
      </c>
      <c r="G81" s="128" t="s">
        <v>1786</v>
      </c>
      <c r="H81" s="125" t="s">
        <v>1784</v>
      </c>
      <c r="I81" s="129">
        <f>'06'!D62</f>
        <v>0</v>
      </c>
      <c r="J81" s="157"/>
    </row>
    <row r="82" spans="2:10" ht="15">
      <c r="B82" s="125" t="str">
        <f>INDEX(SUM!D:D,MATCH(SUM!$F$3,SUM!B:B,0),0)</f>
        <v>P071</v>
      </c>
      <c r="C82" s="127">
        <v>6</v>
      </c>
      <c r="D82" s="124" t="s">
        <v>915</v>
      </c>
      <c r="E82" s="127">
        <f t="shared" si="1"/>
        <v>2018</v>
      </c>
      <c r="F82" s="203" t="s">
        <v>987</v>
      </c>
      <c r="G82" s="128" t="s">
        <v>1763</v>
      </c>
      <c r="H82" s="125" t="s">
        <v>1317</v>
      </c>
      <c r="I82" s="129">
        <f>'06'!D63</f>
        <v>0</v>
      </c>
      <c r="J82" s="157"/>
    </row>
    <row r="83" spans="2:10" ht="15">
      <c r="B83" s="125" t="str">
        <f>INDEX(SUM!D:D,MATCH(SUM!$F$3,SUM!B:B,0),0)</f>
        <v>P071</v>
      </c>
      <c r="C83" s="127">
        <v>6</v>
      </c>
      <c r="D83" s="124" t="s">
        <v>915</v>
      </c>
      <c r="E83" s="127">
        <f t="shared" si="1"/>
        <v>2018</v>
      </c>
      <c r="F83" s="203" t="s">
        <v>989</v>
      </c>
      <c r="G83" s="128" t="s">
        <v>1764</v>
      </c>
      <c r="I83" s="129">
        <f>'06'!D64</f>
        <v>0</v>
      </c>
      <c r="J83" s="157"/>
    </row>
    <row r="84" spans="2:10" ht="15">
      <c r="B84" s="125" t="str">
        <f>INDEX(SUM!D:D,MATCH(SUM!$F$3,SUM!B:B,0),0)</f>
        <v>P071</v>
      </c>
      <c r="C84" s="127">
        <v>6</v>
      </c>
      <c r="D84" s="124" t="s">
        <v>915</v>
      </c>
      <c r="E84" s="127">
        <f t="shared" si="1"/>
        <v>2018</v>
      </c>
      <c r="F84" s="203" t="s">
        <v>990</v>
      </c>
      <c r="G84" s="128" t="s">
        <v>1765</v>
      </c>
      <c r="I84" s="129">
        <f>'06'!D65</f>
        <v>0</v>
      </c>
      <c r="J84" s="157"/>
    </row>
    <row r="85" spans="2:10" ht="15">
      <c r="B85" s="125" t="str">
        <f>INDEX(SUM!D:D,MATCH(SUM!$F$3,SUM!B:B,0),0)</f>
        <v>P071</v>
      </c>
      <c r="C85" s="127">
        <v>6</v>
      </c>
      <c r="D85" s="124" t="s">
        <v>915</v>
      </c>
      <c r="E85" s="127">
        <f t="shared" si="1"/>
        <v>2018</v>
      </c>
      <c r="F85" s="203" t="s">
        <v>991</v>
      </c>
      <c r="G85" s="128" t="s">
        <v>1766</v>
      </c>
      <c r="I85" s="129">
        <f>'06'!D66</f>
        <v>0</v>
      </c>
      <c r="J85" s="157"/>
    </row>
    <row r="86" spans="2:10" ht="15">
      <c r="B86" s="125" t="str">
        <f>INDEX(SUM!D:D,MATCH(SUM!$F$3,SUM!B:B,0),0)</f>
        <v>P071</v>
      </c>
      <c r="C86" s="127">
        <v>6</v>
      </c>
      <c r="D86" s="124" t="s">
        <v>915</v>
      </c>
      <c r="E86" s="127">
        <f t="shared" si="1"/>
        <v>2018</v>
      </c>
      <c r="F86" s="203" t="s">
        <v>992</v>
      </c>
      <c r="G86" s="128" t="s">
        <v>1767</v>
      </c>
      <c r="I86" s="129">
        <f>'06'!D67</f>
        <v>0</v>
      </c>
      <c r="J86" s="157"/>
    </row>
    <row r="87" spans="2:10" ht="15">
      <c r="B87" s="125" t="str">
        <f>INDEX(SUM!D:D,MATCH(SUM!$F$3,SUM!B:B,0),0)</f>
        <v>P071</v>
      </c>
      <c r="C87" s="127">
        <v>6</v>
      </c>
      <c r="D87" s="124" t="s">
        <v>915</v>
      </c>
      <c r="E87" s="127">
        <f t="shared" si="1"/>
        <v>2018</v>
      </c>
      <c r="F87" s="203" t="s">
        <v>993</v>
      </c>
      <c r="G87" s="128" t="s">
        <v>1768</v>
      </c>
      <c r="I87" s="129">
        <f>'06'!D68</f>
        <v>0</v>
      </c>
      <c r="J87" s="157"/>
    </row>
    <row r="88" spans="2:10" ht="15">
      <c r="B88" s="125" t="str">
        <f>INDEX(SUM!D:D,MATCH(SUM!$F$3,SUM!B:B,0),0)</f>
        <v>P071</v>
      </c>
      <c r="C88" s="127">
        <v>6</v>
      </c>
      <c r="D88" s="124" t="s">
        <v>915</v>
      </c>
      <c r="E88" s="127">
        <f t="shared" si="1"/>
        <v>2018</v>
      </c>
      <c r="F88" s="203" t="s">
        <v>994</v>
      </c>
      <c r="G88" s="128" t="s">
        <v>1769</v>
      </c>
      <c r="I88" s="129">
        <f>'06'!D69</f>
        <v>0</v>
      </c>
      <c r="J88" s="157"/>
    </row>
    <row r="89" spans="2:10" ht="15">
      <c r="B89" s="125" t="str">
        <f>INDEX(SUM!D:D,MATCH(SUM!$F$3,SUM!B:B,0),0)</f>
        <v>P071</v>
      </c>
      <c r="C89" s="127">
        <v>6</v>
      </c>
      <c r="D89" s="124" t="s">
        <v>915</v>
      </c>
      <c r="E89" s="127">
        <f t="shared" si="1"/>
        <v>2018</v>
      </c>
      <c r="F89" s="203" t="s">
        <v>995</v>
      </c>
      <c r="G89" s="128" t="s">
        <v>1770</v>
      </c>
      <c r="I89" s="129">
        <f>'06'!D70</f>
        <v>0</v>
      </c>
      <c r="J89" s="157"/>
    </row>
    <row r="90" spans="2:10" ht="15">
      <c r="B90" s="125" t="str">
        <f>INDEX(SUM!D:D,MATCH(SUM!$F$3,SUM!B:B,0),0)</f>
        <v>P071</v>
      </c>
      <c r="C90" s="127">
        <v>6</v>
      </c>
      <c r="D90" s="124" t="s">
        <v>915</v>
      </c>
      <c r="E90" s="127">
        <f t="shared" si="1"/>
        <v>2018</v>
      </c>
      <c r="F90" s="203" t="s">
        <v>996</v>
      </c>
      <c r="G90" s="128" t="s">
        <v>1771</v>
      </c>
      <c r="I90" s="129">
        <f>'06'!D71</f>
        <v>0</v>
      </c>
      <c r="J90" s="157"/>
    </row>
    <row r="91" spans="2:10" ht="15">
      <c r="B91" s="125" t="str">
        <f>INDEX(SUM!D:D,MATCH(SUM!$F$3,SUM!B:B,0),0)</f>
        <v>P071</v>
      </c>
      <c r="C91" s="127">
        <v>6</v>
      </c>
      <c r="D91" s="124" t="s">
        <v>915</v>
      </c>
      <c r="E91" s="127">
        <f t="shared" si="1"/>
        <v>2018</v>
      </c>
      <c r="F91" s="203" t="s">
        <v>997</v>
      </c>
      <c r="G91" s="128" t="s">
        <v>1772</v>
      </c>
      <c r="I91" s="129">
        <f>'06'!D72</f>
        <v>0</v>
      </c>
      <c r="J91" s="157"/>
    </row>
    <row r="92" spans="2:10" ht="15">
      <c r="B92" s="125" t="str">
        <f>INDEX(SUM!D:D,MATCH(SUM!$F$3,SUM!B:B,0),0)</f>
        <v>P071</v>
      </c>
      <c r="C92" s="127">
        <v>6</v>
      </c>
      <c r="D92" s="124" t="s">
        <v>915</v>
      </c>
      <c r="E92" s="127">
        <f t="shared" si="1"/>
        <v>2018</v>
      </c>
      <c r="F92" s="203" t="s">
        <v>998</v>
      </c>
      <c r="G92" s="128" t="s">
        <v>1773</v>
      </c>
      <c r="I92" s="129">
        <f>'06'!D73</f>
        <v>0</v>
      </c>
      <c r="J92" s="157"/>
    </row>
    <row r="93" spans="2:10" ht="15">
      <c r="B93" s="125" t="str">
        <f>INDEX(SUM!D:D,MATCH(SUM!$F$3,SUM!B:B,0),0)</f>
        <v>P071</v>
      </c>
      <c r="C93" s="127">
        <v>6</v>
      </c>
      <c r="D93" s="124" t="s">
        <v>915</v>
      </c>
      <c r="E93" s="127">
        <f t="shared" si="1"/>
        <v>2018</v>
      </c>
      <c r="F93" s="203" t="s">
        <v>999</v>
      </c>
      <c r="G93" s="128" t="s">
        <v>1000</v>
      </c>
      <c r="H93" s="125" t="s">
        <v>1585</v>
      </c>
      <c r="I93" s="129">
        <f>'06'!D74</f>
        <v>14098164.77</v>
      </c>
      <c r="J93" s="157"/>
    </row>
    <row r="94" spans="2:10" ht="15">
      <c r="B94" s="125" t="str">
        <f>INDEX(SUM!D:D,MATCH(SUM!$F$3,SUM!B:B,0),0)</f>
        <v>P071</v>
      </c>
      <c r="C94" s="127">
        <v>6</v>
      </c>
      <c r="D94" s="124" t="s">
        <v>915</v>
      </c>
      <c r="E94" s="127">
        <f t="shared" si="1"/>
        <v>2018</v>
      </c>
      <c r="F94" s="203" t="s">
        <v>2296</v>
      </c>
      <c r="G94" s="128" t="s">
        <v>2298</v>
      </c>
      <c r="H94" s="125" t="s">
        <v>2297</v>
      </c>
      <c r="I94" s="129">
        <f>'06'!D76</f>
        <v>0</v>
      </c>
      <c r="J94" s="157"/>
    </row>
    <row r="95" spans="2:10" ht="15">
      <c r="B95" s="125" t="str">
        <f>INDEX(SUM!D:D,MATCH(SUM!$F$3,SUM!B:B,0),0)</f>
        <v>P071</v>
      </c>
      <c r="C95" s="127">
        <v>6</v>
      </c>
      <c r="D95" s="124" t="s">
        <v>1003</v>
      </c>
      <c r="E95" s="127">
        <f t="shared" si="1"/>
        <v>2018</v>
      </c>
      <c r="F95" s="203" t="s">
        <v>1004</v>
      </c>
      <c r="G95" s="128" t="s">
        <v>120</v>
      </c>
      <c r="H95" s="125" t="s">
        <v>101</v>
      </c>
      <c r="I95" s="124">
        <f>+'06'!C21</f>
        <v>0</v>
      </c>
      <c r="J95" s="157"/>
    </row>
    <row r="96" spans="2:10" ht="15">
      <c r="B96" s="125" t="str">
        <f>INDEX(SUM!D:D,MATCH(SUM!$F$3,SUM!B:B,0),0)</f>
        <v>P071</v>
      </c>
      <c r="C96" s="127">
        <v>6</v>
      </c>
      <c r="D96" s="124" t="s">
        <v>1003</v>
      </c>
      <c r="E96" s="127">
        <f t="shared" si="1"/>
        <v>2018</v>
      </c>
      <c r="F96" s="203" t="s">
        <v>1005</v>
      </c>
      <c r="G96" s="128" t="s">
        <v>120</v>
      </c>
      <c r="H96" s="125" t="s">
        <v>101</v>
      </c>
      <c r="I96" s="124">
        <f>+'06'!C22</f>
        <v>0</v>
      </c>
      <c r="J96" s="157"/>
    </row>
    <row r="97" spans="2:10" ht="15">
      <c r="B97" s="125" t="str">
        <f>INDEX(SUM!D:D,MATCH(SUM!$F$3,SUM!B:B,0),0)</f>
        <v>P071</v>
      </c>
      <c r="C97" s="127">
        <v>6</v>
      </c>
      <c r="D97" s="124" t="s">
        <v>1003</v>
      </c>
      <c r="E97" s="127">
        <f t="shared" si="1"/>
        <v>2018</v>
      </c>
      <c r="F97" s="203" t="s">
        <v>1006</v>
      </c>
      <c r="G97" s="128" t="s">
        <v>120</v>
      </c>
      <c r="H97" s="125" t="s">
        <v>101</v>
      </c>
      <c r="I97" s="124">
        <f>+'06'!C23</f>
        <v>0</v>
      </c>
      <c r="J97" s="157"/>
    </row>
    <row r="98" spans="2:10" ht="15">
      <c r="B98" s="125" t="str">
        <f>INDEX(SUM!D:D,MATCH(SUM!$F$3,SUM!B:B,0),0)</f>
        <v>P071</v>
      </c>
      <c r="C98" s="127">
        <v>6</v>
      </c>
      <c r="D98" s="124" t="s">
        <v>1003</v>
      </c>
      <c r="E98" s="127">
        <f t="shared" si="1"/>
        <v>2018</v>
      </c>
      <c r="F98" s="203" t="s">
        <v>1007</v>
      </c>
      <c r="G98" s="128" t="s">
        <v>120</v>
      </c>
      <c r="H98" s="125" t="s">
        <v>101</v>
      </c>
      <c r="I98" s="124">
        <f>+'06'!C24</f>
        <v>0</v>
      </c>
      <c r="J98" s="157"/>
    </row>
    <row r="99" spans="2:10" ht="15">
      <c r="B99" s="125" t="str">
        <f>INDEX(SUM!D:D,MATCH(SUM!$F$3,SUM!B:B,0),0)</f>
        <v>P071</v>
      </c>
      <c r="C99" s="127">
        <v>6</v>
      </c>
      <c r="D99" s="124" t="s">
        <v>1003</v>
      </c>
      <c r="E99" s="127">
        <f t="shared" si="1"/>
        <v>2018</v>
      </c>
      <c r="F99" s="203" t="s">
        <v>1008</v>
      </c>
      <c r="G99" s="128" t="s">
        <v>120</v>
      </c>
      <c r="H99" s="125" t="s">
        <v>101</v>
      </c>
      <c r="I99" s="124">
        <f>+'06'!C25</f>
        <v>0</v>
      </c>
      <c r="J99" s="157"/>
    </row>
    <row r="100" spans="2:10" ht="15">
      <c r="B100" s="125" t="str">
        <f>INDEX(SUM!D:D,MATCH(SUM!$F$3,SUM!B:B,0),0)</f>
        <v>P071</v>
      </c>
      <c r="C100" s="127">
        <v>6</v>
      </c>
      <c r="D100" s="124" t="s">
        <v>1003</v>
      </c>
      <c r="E100" s="127">
        <f t="shared" si="1"/>
        <v>2018</v>
      </c>
      <c r="F100" s="203" t="s">
        <v>1009</v>
      </c>
      <c r="G100" s="128" t="s">
        <v>120</v>
      </c>
      <c r="H100" s="125" t="s">
        <v>101</v>
      </c>
      <c r="I100" s="124">
        <f>+'06'!C26</f>
        <v>0</v>
      </c>
      <c r="J100" s="157"/>
    </row>
    <row r="101" spans="2:10" ht="15">
      <c r="B101" s="125" t="str">
        <f>INDEX(SUM!D:D,MATCH(SUM!$F$3,SUM!B:B,0),0)</f>
        <v>P071</v>
      </c>
      <c r="C101" s="127">
        <v>6</v>
      </c>
      <c r="D101" s="124" t="s">
        <v>1003</v>
      </c>
      <c r="E101" s="127">
        <f t="shared" si="1"/>
        <v>2018</v>
      </c>
      <c r="F101" s="203" t="s">
        <v>1010</v>
      </c>
      <c r="G101" s="128" t="s">
        <v>120</v>
      </c>
      <c r="H101" s="125" t="s">
        <v>101</v>
      </c>
      <c r="I101" s="124">
        <f>+'06'!C27</f>
        <v>0</v>
      </c>
      <c r="J101" s="157"/>
    </row>
    <row r="102" spans="2:10" ht="15">
      <c r="B102" s="125" t="str">
        <f>INDEX(SUM!D:D,MATCH(SUM!$F$3,SUM!B:B,0),0)</f>
        <v>P071</v>
      </c>
      <c r="C102" s="127">
        <v>6</v>
      </c>
      <c r="D102" s="124" t="s">
        <v>1003</v>
      </c>
      <c r="E102" s="127">
        <f t="shared" si="1"/>
        <v>2018</v>
      </c>
      <c r="F102" s="203" t="s">
        <v>1011</v>
      </c>
      <c r="G102" s="128" t="s">
        <v>120</v>
      </c>
      <c r="H102" s="125" t="s">
        <v>101</v>
      </c>
      <c r="I102" s="124">
        <f>+'06'!C28</f>
        <v>0</v>
      </c>
      <c r="J102" s="157"/>
    </row>
    <row r="103" spans="2:10" ht="15">
      <c r="B103" s="125" t="str">
        <f>INDEX(SUM!D:D,MATCH(SUM!$F$3,SUM!B:B,0),0)</f>
        <v>P071</v>
      </c>
      <c r="C103" s="127">
        <v>6</v>
      </c>
      <c r="D103" s="124" t="s">
        <v>1003</v>
      </c>
      <c r="E103" s="127">
        <f t="shared" si="1"/>
        <v>2018</v>
      </c>
      <c r="F103" s="203" t="s">
        <v>1012</v>
      </c>
      <c r="G103" s="128" t="s">
        <v>120</v>
      </c>
      <c r="H103" s="125" t="s">
        <v>101</v>
      </c>
      <c r="I103" s="124">
        <f>+'06'!C29</f>
        <v>0</v>
      </c>
      <c r="J103" s="157"/>
    </row>
    <row r="104" spans="2:10" ht="15">
      <c r="B104" s="125" t="str">
        <f>INDEX(SUM!D:D,MATCH(SUM!$F$3,SUM!B:B,0),0)</f>
        <v>P071</v>
      </c>
      <c r="C104" s="127">
        <v>6</v>
      </c>
      <c r="D104" s="124" t="s">
        <v>1003</v>
      </c>
      <c r="E104" s="127">
        <f t="shared" si="1"/>
        <v>2018</v>
      </c>
      <c r="F104" s="203" t="s">
        <v>1013</v>
      </c>
      <c r="G104" s="128" t="s">
        <v>120</v>
      </c>
      <c r="H104" s="125" t="s">
        <v>101</v>
      </c>
      <c r="I104" s="124">
        <f>+'06'!C30</f>
        <v>0</v>
      </c>
      <c r="J104" s="157"/>
    </row>
    <row r="105" spans="2:10" ht="15">
      <c r="B105" s="125" t="str">
        <f>INDEX(SUM!D:D,MATCH(SUM!$F$3,SUM!B:B,0),0)</f>
        <v>P071</v>
      </c>
      <c r="C105" s="127">
        <v>6</v>
      </c>
      <c r="D105" s="124" t="s">
        <v>1003</v>
      </c>
      <c r="E105" s="127">
        <f t="shared" si="1"/>
        <v>2018</v>
      </c>
      <c r="F105" s="203" t="s">
        <v>1014</v>
      </c>
      <c r="G105" s="128" t="s">
        <v>120</v>
      </c>
      <c r="H105" s="125" t="s">
        <v>101</v>
      </c>
      <c r="I105" s="124">
        <f>+'06'!C44</f>
        <v>0</v>
      </c>
      <c r="J105" s="157"/>
    </row>
    <row r="106" spans="2:10" ht="15">
      <c r="B106" s="125" t="str">
        <f>INDEX(SUM!D:D,MATCH(SUM!$F$3,SUM!B:B,0),0)</f>
        <v>P071</v>
      </c>
      <c r="C106" s="127">
        <v>6</v>
      </c>
      <c r="D106" s="124" t="s">
        <v>1003</v>
      </c>
      <c r="E106" s="127">
        <f t="shared" si="1"/>
        <v>2018</v>
      </c>
      <c r="F106" s="203" t="s">
        <v>1015</v>
      </c>
      <c r="G106" s="128" t="s">
        <v>120</v>
      </c>
      <c r="H106" s="125" t="s">
        <v>101</v>
      </c>
      <c r="I106" s="124">
        <f>+'06'!C45</f>
        <v>0</v>
      </c>
      <c r="J106" s="157"/>
    </row>
    <row r="107" spans="2:10" ht="15">
      <c r="B107" s="125" t="str">
        <f>INDEX(SUM!D:D,MATCH(SUM!$F$3,SUM!B:B,0),0)</f>
        <v>P071</v>
      </c>
      <c r="C107" s="127">
        <v>6</v>
      </c>
      <c r="D107" s="124" t="s">
        <v>1003</v>
      </c>
      <c r="E107" s="127">
        <f t="shared" si="1"/>
        <v>2018</v>
      </c>
      <c r="F107" s="203" t="s">
        <v>1016</v>
      </c>
      <c r="G107" s="128" t="s">
        <v>120</v>
      </c>
      <c r="H107" s="125" t="s">
        <v>101</v>
      </c>
      <c r="I107" s="124">
        <f>+'06'!C46</f>
        <v>0</v>
      </c>
      <c r="J107" s="157"/>
    </row>
    <row r="108" spans="2:10" ht="15">
      <c r="B108" s="125" t="str">
        <f>INDEX(SUM!D:D,MATCH(SUM!$F$3,SUM!B:B,0),0)</f>
        <v>P071</v>
      </c>
      <c r="C108" s="127">
        <v>6</v>
      </c>
      <c r="D108" s="124" t="s">
        <v>1003</v>
      </c>
      <c r="E108" s="127">
        <f t="shared" si="1"/>
        <v>2018</v>
      </c>
      <c r="F108" s="203" t="s">
        <v>1017</v>
      </c>
      <c r="G108" s="128" t="s">
        <v>120</v>
      </c>
      <c r="H108" s="125" t="s">
        <v>101</v>
      </c>
      <c r="I108" s="124">
        <f>+'06'!C47</f>
        <v>0</v>
      </c>
      <c r="J108" s="157"/>
    </row>
    <row r="109" spans="2:10" ht="15">
      <c r="B109" s="125" t="str">
        <f>INDEX(SUM!D:D,MATCH(SUM!$F$3,SUM!B:B,0),0)</f>
        <v>P071</v>
      </c>
      <c r="C109" s="127">
        <v>6</v>
      </c>
      <c r="D109" s="124" t="s">
        <v>1003</v>
      </c>
      <c r="E109" s="127">
        <f t="shared" si="1"/>
        <v>2018</v>
      </c>
      <c r="F109" s="203" t="s">
        <v>1018</v>
      </c>
      <c r="G109" s="128" t="s">
        <v>120</v>
      </c>
      <c r="H109" s="125" t="s">
        <v>101</v>
      </c>
      <c r="I109" s="124">
        <f>+'06'!C48</f>
        <v>0</v>
      </c>
      <c r="J109" s="157"/>
    </row>
    <row r="110" spans="2:10" ht="15">
      <c r="B110" s="125" t="str">
        <f>INDEX(SUM!D:D,MATCH(SUM!$F$3,SUM!B:B,0),0)</f>
        <v>P071</v>
      </c>
      <c r="C110" s="127">
        <v>6</v>
      </c>
      <c r="D110" s="124" t="s">
        <v>1003</v>
      </c>
      <c r="E110" s="127">
        <f t="shared" si="1"/>
        <v>2018</v>
      </c>
      <c r="F110" s="203" t="s">
        <v>1019</v>
      </c>
      <c r="G110" s="128" t="s">
        <v>120</v>
      </c>
      <c r="H110" s="125" t="s">
        <v>101</v>
      </c>
      <c r="I110" s="124">
        <f>+'06'!C49</f>
        <v>0</v>
      </c>
      <c r="J110" s="157"/>
    </row>
    <row r="111" spans="2:10" ht="15">
      <c r="B111" s="125" t="str">
        <f>INDEX(SUM!D:D,MATCH(SUM!$F$3,SUM!B:B,0),0)</f>
        <v>P071</v>
      </c>
      <c r="C111" s="127">
        <v>6</v>
      </c>
      <c r="D111" s="124" t="s">
        <v>1003</v>
      </c>
      <c r="E111" s="127">
        <f t="shared" si="1"/>
        <v>2018</v>
      </c>
      <c r="F111" s="203" t="s">
        <v>1020</v>
      </c>
      <c r="G111" s="128" t="s">
        <v>120</v>
      </c>
      <c r="H111" s="125" t="s">
        <v>101</v>
      </c>
      <c r="I111" s="124">
        <f>+'06'!C50</f>
        <v>0</v>
      </c>
      <c r="J111" s="157"/>
    </row>
    <row r="112" spans="2:10" ht="15">
      <c r="B112" s="125" t="str">
        <f>INDEX(SUM!D:D,MATCH(SUM!$F$3,SUM!B:B,0),0)</f>
        <v>P071</v>
      </c>
      <c r="C112" s="127">
        <v>6</v>
      </c>
      <c r="D112" s="124" t="s">
        <v>1003</v>
      </c>
      <c r="E112" s="127">
        <f t="shared" si="1"/>
        <v>2018</v>
      </c>
      <c r="F112" s="203" t="s">
        <v>1021</v>
      </c>
      <c r="G112" s="128" t="s">
        <v>120</v>
      </c>
      <c r="H112" s="125" t="s">
        <v>101</v>
      </c>
      <c r="I112" s="124">
        <f>+'06'!C51</f>
        <v>0</v>
      </c>
      <c r="J112" s="157"/>
    </row>
    <row r="113" spans="2:10" ht="15">
      <c r="B113" s="125" t="str">
        <f>INDEX(SUM!D:D,MATCH(SUM!$F$3,SUM!B:B,0),0)</f>
        <v>P071</v>
      </c>
      <c r="C113" s="127">
        <v>6</v>
      </c>
      <c r="D113" s="124" t="s">
        <v>1003</v>
      </c>
      <c r="E113" s="127">
        <f t="shared" si="1"/>
        <v>2018</v>
      </c>
      <c r="F113" s="203" t="s">
        <v>1022</v>
      </c>
      <c r="G113" s="128" t="s">
        <v>120</v>
      </c>
      <c r="H113" s="125" t="s">
        <v>101</v>
      </c>
      <c r="I113" s="124">
        <f>+'06'!C52</f>
        <v>0</v>
      </c>
      <c r="J113" s="157"/>
    </row>
    <row r="114" spans="2:10" ht="15">
      <c r="B114" s="125" t="str">
        <f>INDEX(SUM!D:D,MATCH(SUM!$F$3,SUM!B:B,0),0)</f>
        <v>P071</v>
      </c>
      <c r="C114" s="127">
        <v>6</v>
      </c>
      <c r="D114" s="124" t="s">
        <v>1003</v>
      </c>
      <c r="E114" s="127">
        <f t="shared" si="1"/>
        <v>2018</v>
      </c>
      <c r="F114" s="203" t="s">
        <v>1023</v>
      </c>
      <c r="G114" s="128" t="s">
        <v>120</v>
      </c>
      <c r="H114" s="125" t="s">
        <v>101</v>
      </c>
      <c r="I114" s="124">
        <f>+'06'!C53</f>
        <v>0</v>
      </c>
      <c r="J114" s="157"/>
    </row>
    <row r="115" spans="2:10" ht="15">
      <c r="B115" s="125" t="str">
        <f>INDEX(SUM!D:D,MATCH(SUM!$F$3,SUM!B:B,0),0)</f>
        <v>P071</v>
      </c>
      <c r="C115" s="127">
        <v>6</v>
      </c>
      <c r="D115" s="124" t="s">
        <v>1003</v>
      </c>
      <c r="E115" s="127">
        <f t="shared" si="1"/>
        <v>2018</v>
      </c>
      <c r="F115" s="203" t="s">
        <v>1024</v>
      </c>
      <c r="G115" s="128" t="s">
        <v>120</v>
      </c>
      <c r="H115" s="125" t="s">
        <v>101</v>
      </c>
      <c r="I115" s="124">
        <f>+'06'!C64</f>
        <v>0</v>
      </c>
      <c r="J115" s="157"/>
    </row>
    <row r="116" spans="2:10" ht="15">
      <c r="B116" s="125" t="str">
        <f>INDEX(SUM!D:D,MATCH(SUM!$F$3,SUM!B:B,0),0)</f>
        <v>P071</v>
      </c>
      <c r="C116" s="127">
        <v>6</v>
      </c>
      <c r="D116" s="124" t="s">
        <v>1003</v>
      </c>
      <c r="E116" s="127">
        <f t="shared" si="1"/>
        <v>2018</v>
      </c>
      <c r="F116" s="203" t="s">
        <v>1025</v>
      </c>
      <c r="G116" s="128" t="s">
        <v>120</v>
      </c>
      <c r="H116" s="125" t="s">
        <v>101</v>
      </c>
      <c r="I116" s="124">
        <f>+'06'!C65</f>
        <v>0</v>
      </c>
      <c r="J116" s="157"/>
    </row>
    <row r="117" spans="2:10" ht="15">
      <c r="B117" s="125" t="str">
        <f>INDEX(SUM!D:D,MATCH(SUM!$F$3,SUM!B:B,0),0)</f>
        <v>P071</v>
      </c>
      <c r="C117" s="127">
        <v>6</v>
      </c>
      <c r="D117" s="124" t="s">
        <v>1003</v>
      </c>
      <c r="E117" s="127">
        <f t="shared" si="1"/>
        <v>2018</v>
      </c>
      <c r="F117" s="203" t="s">
        <v>1026</v>
      </c>
      <c r="G117" s="128" t="s">
        <v>120</v>
      </c>
      <c r="H117" s="125" t="s">
        <v>101</v>
      </c>
      <c r="I117" s="124">
        <f>+'06'!C66</f>
        <v>0</v>
      </c>
      <c r="J117" s="157"/>
    </row>
    <row r="118" spans="2:10" ht="15">
      <c r="B118" s="125" t="str">
        <f>INDEX(SUM!D:D,MATCH(SUM!$F$3,SUM!B:B,0),0)</f>
        <v>P071</v>
      </c>
      <c r="C118" s="127">
        <v>6</v>
      </c>
      <c r="D118" s="124" t="s">
        <v>1003</v>
      </c>
      <c r="E118" s="127">
        <f t="shared" si="1"/>
        <v>2018</v>
      </c>
      <c r="F118" s="203" t="s">
        <v>1027</v>
      </c>
      <c r="G118" s="128" t="s">
        <v>120</v>
      </c>
      <c r="H118" s="125" t="s">
        <v>101</v>
      </c>
      <c r="I118" s="124">
        <f>+'06'!C67</f>
        <v>0</v>
      </c>
      <c r="J118" s="157"/>
    </row>
    <row r="119" spans="2:10" ht="15">
      <c r="B119" s="125" t="str">
        <f>INDEX(SUM!D:D,MATCH(SUM!$F$3,SUM!B:B,0),0)</f>
        <v>P071</v>
      </c>
      <c r="C119" s="127">
        <v>6</v>
      </c>
      <c r="D119" s="124" t="s">
        <v>1003</v>
      </c>
      <c r="E119" s="127">
        <f t="shared" si="1"/>
        <v>2018</v>
      </c>
      <c r="F119" s="203" t="s">
        <v>1028</v>
      </c>
      <c r="G119" s="128" t="s">
        <v>120</v>
      </c>
      <c r="H119" s="125" t="s">
        <v>101</v>
      </c>
      <c r="I119" s="124">
        <f>+'06'!C68</f>
        <v>0</v>
      </c>
      <c r="J119" s="157"/>
    </row>
    <row r="120" spans="2:10" ht="15">
      <c r="B120" s="125" t="str">
        <f>INDEX(SUM!D:D,MATCH(SUM!$F$3,SUM!B:B,0),0)</f>
        <v>P071</v>
      </c>
      <c r="C120" s="127">
        <v>6</v>
      </c>
      <c r="D120" s="124" t="s">
        <v>1003</v>
      </c>
      <c r="E120" s="127">
        <f t="shared" si="1"/>
        <v>2018</v>
      </c>
      <c r="F120" s="203" t="s">
        <v>1029</v>
      </c>
      <c r="G120" s="128" t="s">
        <v>120</v>
      </c>
      <c r="H120" s="125" t="s">
        <v>101</v>
      </c>
      <c r="I120" s="124">
        <f>+'06'!C69</f>
        <v>0</v>
      </c>
      <c r="J120" s="157"/>
    </row>
    <row r="121" spans="2:10" ht="15">
      <c r="B121" s="125" t="str">
        <f>INDEX(SUM!D:D,MATCH(SUM!$F$3,SUM!B:B,0),0)</f>
        <v>P071</v>
      </c>
      <c r="C121" s="127">
        <v>6</v>
      </c>
      <c r="D121" s="124" t="s">
        <v>1003</v>
      </c>
      <c r="E121" s="127">
        <f t="shared" si="1"/>
        <v>2018</v>
      </c>
      <c r="F121" s="203" t="s">
        <v>1030</v>
      </c>
      <c r="G121" s="128" t="s">
        <v>120</v>
      </c>
      <c r="H121" s="125" t="s">
        <v>101</v>
      </c>
      <c r="I121" s="124">
        <f>+'06'!C70</f>
        <v>0</v>
      </c>
      <c r="J121" s="157"/>
    </row>
    <row r="122" spans="2:10" ht="15">
      <c r="B122" s="125" t="str">
        <f>INDEX(SUM!D:D,MATCH(SUM!$F$3,SUM!B:B,0),0)</f>
        <v>P071</v>
      </c>
      <c r="C122" s="127">
        <v>6</v>
      </c>
      <c r="D122" s="124" t="s">
        <v>1003</v>
      </c>
      <c r="E122" s="127">
        <f t="shared" si="1"/>
        <v>2018</v>
      </c>
      <c r="F122" s="203" t="s">
        <v>1031</v>
      </c>
      <c r="G122" s="128" t="s">
        <v>120</v>
      </c>
      <c r="H122" s="125" t="s">
        <v>101</v>
      </c>
      <c r="I122" s="124">
        <f>+'06'!C71</f>
        <v>0</v>
      </c>
      <c r="J122" s="157"/>
    </row>
    <row r="123" spans="2:10" ht="15">
      <c r="B123" s="125" t="str">
        <f>INDEX(SUM!D:D,MATCH(SUM!$F$3,SUM!B:B,0),0)</f>
        <v>P071</v>
      </c>
      <c r="C123" s="127">
        <v>6</v>
      </c>
      <c r="D123" s="124" t="s">
        <v>1003</v>
      </c>
      <c r="E123" s="127">
        <f t="shared" si="1"/>
        <v>2018</v>
      </c>
      <c r="F123" s="203" t="s">
        <v>1032</v>
      </c>
      <c r="G123" s="128" t="s">
        <v>120</v>
      </c>
      <c r="H123" s="125" t="s">
        <v>101</v>
      </c>
      <c r="I123" s="124">
        <f>+'06'!C72</f>
        <v>0</v>
      </c>
      <c r="J123" s="157"/>
    </row>
    <row r="124" spans="2:10" ht="15">
      <c r="B124" s="125" t="str">
        <f>INDEX(SUM!D:D,MATCH(SUM!$F$3,SUM!B:B,0),0)</f>
        <v>P071</v>
      </c>
      <c r="C124" s="127">
        <v>6</v>
      </c>
      <c r="D124" s="124" t="s">
        <v>1003</v>
      </c>
      <c r="E124" s="127">
        <f t="shared" si="1"/>
        <v>2018</v>
      </c>
      <c r="F124" s="203" t="s">
        <v>1033</v>
      </c>
      <c r="G124" s="128" t="s">
        <v>120</v>
      </c>
      <c r="H124" s="125" t="s">
        <v>101</v>
      </c>
      <c r="I124" s="124">
        <f>+'06'!C73</f>
        <v>0</v>
      </c>
      <c r="J124" s="157"/>
    </row>
    <row r="125" spans="2:11" ht="15">
      <c r="B125" s="125" t="str">
        <f>INDEX(SUM!D:D,MATCH(SUM!$F$3,SUM!B:B,0),0)</f>
        <v>P071</v>
      </c>
      <c r="C125" s="127">
        <v>8</v>
      </c>
      <c r="D125" s="124" t="s">
        <v>1034</v>
      </c>
      <c r="E125" s="127">
        <f t="shared" si="1"/>
        <v>2018</v>
      </c>
      <c r="F125" s="203" t="s">
        <v>1035</v>
      </c>
      <c r="G125" s="206" t="s">
        <v>917</v>
      </c>
      <c r="H125" s="207" t="s">
        <v>2348</v>
      </c>
      <c r="I125" s="208">
        <f>'12'!D10</f>
        <v>1188262.16</v>
      </c>
      <c r="J125" s="157"/>
      <c r="K125" s="160"/>
    </row>
    <row r="126" spans="2:11" ht="15">
      <c r="B126" s="125" t="str">
        <f>INDEX(SUM!D:D,MATCH(SUM!$F$3,SUM!B:B,0),0)</f>
        <v>P071</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P071</v>
      </c>
      <c r="C127" s="127">
        <v>8</v>
      </c>
      <c r="D127" s="124" t="s">
        <v>1034</v>
      </c>
      <c r="E127" s="127">
        <f t="shared" si="1"/>
        <v>2018</v>
      </c>
      <c r="F127" s="203" t="s">
        <v>1038</v>
      </c>
      <c r="G127" s="206" t="s">
        <v>946</v>
      </c>
      <c r="H127" s="207" t="s">
        <v>1039</v>
      </c>
      <c r="I127" s="208">
        <f>'12'!D12</f>
        <v>1188262.16</v>
      </c>
      <c r="J127" s="157"/>
      <c r="K127" s="160"/>
    </row>
    <row r="128" spans="2:11" ht="15">
      <c r="B128" s="125" t="str">
        <f>INDEX(SUM!D:D,MATCH(SUM!$F$3,SUM!B:B,0),0)</f>
        <v>P071</v>
      </c>
      <c r="C128" s="127">
        <v>8</v>
      </c>
      <c r="D128" s="124" t="s">
        <v>1034</v>
      </c>
      <c r="E128" s="127">
        <f t="shared" si="1"/>
        <v>2018</v>
      </c>
      <c r="F128" s="203" t="s">
        <v>1041</v>
      </c>
      <c r="G128" s="206" t="s">
        <v>948</v>
      </c>
      <c r="H128" s="207" t="s">
        <v>2226</v>
      </c>
      <c r="I128" s="208">
        <f>'12'!D13</f>
        <v>1145170.44</v>
      </c>
      <c r="J128" s="157"/>
      <c r="K128" s="160"/>
    </row>
    <row r="129" spans="2:11" ht="15">
      <c r="B129" s="125" t="str">
        <f>INDEX(SUM!D:D,MATCH(SUM!$F$3,SUM!B:B,0),0)</f>
        <v>P071</v>
      </c>
      <c r="C129" s="127">
        <v>8</v>
      </c>
      <c r="D129" s="124" t="s">
        <v>1034</v>
      </c>
      <c r="E129" s="127">
        <f t="shared" si="1"/>
        <v>2018</v>
      </c>
      <c r="F129" s="203" t="s">
        <v>1043</v>
      </c>
      <c r="G129" s="206" t="s">
        <v>951</v>
      </c>
      <c r="H129" s="207" t="s">
        <v>2227</v>
      </c>
      <c r="I129" s="208">
        <f>'12'!D14</f>
        <v>0</v>
      </c>
      <c r="J129" s="157"/>
      <c r="K129" s="160"/>
    </row>
    <row r="130" spans="2:11" ht="15">
      <c r="B130" s="125" t="str">
        <f>INDEX(SUM!D:D,MATCH(SUM!$F$3,SUM!B:B,0),0)</f>
        <v>P071</v>
      </c>
      <c r="C130" s="127">
        <v>8</v>
      </c>
      <c r="D130" s="124" t="s">
        <v>1034</v>
      </c>
      <c r="E130" s="127">
        <f t="shared" si="1"/>
        <v>2018</v>
      </c>
      <c r="F130" s="203" t="s">
        <v>1350</v>
      </c>
      <c r="G130" s="206" t="s">
        <v>953</v>
      </c>
      <c r="H130" s="207" t="s">
        <v>1349</v>
      </c>
      <c r="I130" s="208">
        <f>'12'!D15</f>
        <v>43091.72</v>
      </c>
      <c r="J130" s="157"/>
      <c r="K130" s="160"/>
    </row>
    <row r="131" spans="2:11" ht="15">
      <c r="B131" s="125" t="str">
        <f>INDEX(SUM!D:D,MATCH(SUM!$F$3,SUM!B:B,0),0)</f>
        <v>P071</v>
      </c>
      <c r="C131" s="127">
        <v>8</v>
      </c>
      <c r="D131" s="124" t="s">
        <v>1034</v>
      </c>
      <c r="E131" s="127">
        <f t="shared" si="1"/>
        <v>2018</v>
      </c>
      <c r="F131" s="203" t="s">
        <v>1040</v>
      </c>
      <c r="G131" s="206" t="s">
        <v>972</v>
      </c>
      <c r="H131" s="207" t="s">
        <v>2228</v>
      </c>
      <c r="I131" s="208">
        <f>'12'!D16</f>
        <v>0</v>
      </c>
      <c r="J131" s="157"/>
      <c r="K131" s="160"/>
    </row>
    <row r="132" spans="2:11" ht="15">
      <c r="B132" s="125" t="str">
        <f>INDEX(SUM!D:D,MATCH(SUM!$F$3,SUM!B:B,0),0)</f>
        <v>P071</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P071</v>
      </c>
      <c r="C133" s="127">
        <v>8</v>
      </c>
      <c r="D133" s="124" t="s">
        <v>1034</v>
      </c>
      <c r="E133" s="127">
        <f t="shared" si="1"/>
        <v>2018</v>
      </c>
      <c r="F133" s="203" t="s">
        <v>1046</v>
      </c>
      <c r="G133" s="206" t="s">
        <v>1001</v>
      </c>
      <c r="H133" s="207" t="s">
        <v>1047</v>
      </c>
      <c r="I133" s="208">
        <f>'12'!D18</f>
        <v>3316808.11</v>
      </c>
      <c r="J133" s="157"/>
      <c r="K133" s="160"/>
    </row>
    <row r="134" spans="2:11" ht="15">
      <c r="B134" s="125" t="str">
        <f>INDEX(SUM!D:D,MATCH(SUM!$F$3,SUM!B:B,0),0)</f>
        <v>P071</v>
      </c>
      <c r="C134" s="127">
        <v>8</v>
      </c>
      <c r="D134" s="124" t="s">
        <v>1034</v>
      </c>
      <c r="E134" s="127">
        <f t="shared" si="1"/>
        <v>2018</v>
      </c>
      <c r="F134" s="203" t="s">
        <v>1048</v>
      </c>
      <c r="G134" s="206" t="s">
        <v>1049</v>
      </c>
      <c r="H134" s="207" t="s">
        <v>1050</v>
      </c>
      <c r="I134" s="208">
        <f>'12'!D19</f>
        <v>3912442.38</v>
      </c>
      <c r="J134" s="157"/>
      <c r="K134" s="160"/>
    </row>
    <row r="135" spans="2:11" ht="15">
      <c r="B135" s="125" t="str">
        <f>INDEX(SUM!D:D,MATCH(SUM!$F$3,SUM!B:B,0),0)</f>
        <v>P071</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P071</v>
      </c>
      <c r="C136" s="127">
        <v>8</v>
      </c>
      <c r="D136" s="124" t="s">
        <v>1034</v>
      </c>
      <c r="E136" s="127">
        <f t="shared" si="2"/>
        <v>2018</v>
      </c>
      <c r="F136" s="203" t="s">
        <v>1054</v>
      </c>
      <c r="G136" s="206" t="s">
        <v>1055</v>
      </c>
      <c r="H136" s="207" t="s">
        <v>2346</v>
      </c>
      <c r="I136" s="208">
        <f>'12'!D21</f>
        <v>595634.27</v>
      </c>
      <c r="J136" s="157"/>
      <c r="K136" s="160"/>
    </row>
    <row r="137" spans="2:11" ht="15">
      <c r="B137" s="125" t="str">
        <f>INDEX(SUM!D:D,MATCH(SUM!$F$3,SUM!B:B,0),0)</f>
        <v>P071</v>
      </c>
      <c r="C137" s="127">
        <v>8</v>
      </c>
      <c r="D137" s="124" t="s">
        <v>1034</v>
      </c>
      <c r="E137" s="127">
        <f t="shared" si="2"/>
        <v>2018</v>
      </c>
      <c r="F137" s="203" t="s">
        <v>1056</v>
      </c>
      <c r="G137" s="206" t="s">
        <v>1002</v>
      </c>
      <c r="H137" s="207" t="s">
        <v>2347</v>
      </c>
      <c r="I137" s="208">
        <f>'12'!D22</f>
        <v>0</v>
      </c>
      <c r="J137" s="157"/>
      <c r="K137" s="160"/>
    </row>
    <row r="138" spans="2:10" ht="15">
      <c r="B138" s="125" t="str">
        <f>INDEX(SUM!D:D,MATCH(SUM!$F$3,SUM!B:B,0),0)</f>
        <v>P071</v>
      </c>
      <c r="C138" s="127">
        <v>11</v>
      </c>
      <c r="D138" s="124" t="s">
        <v>1062</v>
      </c>
      <c r="E138" s="127">
        <f t="shared" si="2"/>
        <v>2018</v>
      </c>
      <c r="F138" s="203" t="s">
        <v>1063</v>
      </c>
      <c r="G138" s="128" t="s">
        <v>917</v>
      </c>
      <c r="H138" s="125" t="s">
        <v>2289</v>
      </c>
      <c r="I138" s="129">
        <f>+'07'!D10</f>
        <v>9160313.42</v>
      </c>
      <c r="J138" s="157"/>
    </row>
    <row r="139" spans="2:10" ht="15">
      <c r="B139" s="125" t="str">
        <f>INDEX(SUM!D:D,MATCH(SUM!$F$3,SUM!B:B,0),0)</f>
        <v>P071</v>
      </c>
      <c r="C139" s="127">
        <v>11</v>
      </c>
      <c r="D139" s="124" t="s">
        <v>1062</v>
      </c>
      <c r="E139" s="127">
        <f t="shared" si="2"/>
        <v>2018</v>
      </c>
      <c r="F139" s="203" t="s">
        <v>1064</v>
      </c>
      <c r="G139" s="128" t="s">
        <v>920</v>
      </c>
      <c r="H139" s="125" t="s">
        <v>2252</v>
      </c>
      <c r="I139" s="129">
        <f>+'07'!D11</f>
        <v>464354.56</v>
      </c>
      <c r="J139" s="157"/>
    </row>
    <row r="140" spans="2:10" ht="15">
      <c r="B140" s="125" t="str">
        <f>INDEX(SUM!D:D,MATCH(SUM!$F$3,SUM!B:B,0),0)</f>
        <v>P071</v>
      </c>
      <c r="C140" s="127">
        <v>11</v>
      </c>
      <c r="D140" s="124" t="s">
        <v>1062</v>
      </c>
      <c r="E140" s="127">
        <f t="shared" si="2"/>
        <v>2018</v>
      </c>
      <c r="F140" s="203" t="s">
        <v>1065</v>
      </c>
      <c r="G140" s="128" t="s">
        <v>946</v>
      </c>
      <c r="H140" s="125" t="s">
        <v>2253</v>
      </c>
      <c r="I140" s="129">
        <f>+'07'!D12</f>
        <v>8695958.86</v>
      </c>
      <c r="J140" s="157"/>
    </row>
    <row r="141" spans="2:10" ht="15">
      <c r="B141" s="125" t="str">
        <f>INDEX(SUM!D:D,MATCH(SUM!$F$3,SUM!B:B,0),0)</f>
        <v>P071</v>
      </c>
      <c r="C141" s="127">
        <v>11</v>
      </c>
      <c r="D141" s="124" t="s">
        <v>1062</v>
      </c>
      <c r="E141" s="127">
        <f t="shared" si="2"/>
        <v>2018</v>
      </c>
      <c r="F141" s="203" t="s">
        <v>2280</v>
      </c>
      <c r="G141" s="128" t="s">
        <v>972</v>
      </c>
      <c r="H141" s="125" t="s">
        <v>2254</v>
      </c>
      <c r="I141" s="129">
        <f>+'07'!D13</f>
        <v>0</v>
      </c>
      <c r="J141" s="157"/>
    </row>
    <row r="142" spans="2:10" ht="15">
      <c r="B142" s="125" t="str">
        <f>INDEX(SUM!D:D,MATCH(SUM!$F$3,SUM!B:B,0),0)</f>
        <v>P071</v>
      </c>
      <c r="C142" s="127">
        <v>11</v>
      </c>
      <c r="D142" s="124" t="s">
        <v>1062</v>
      </c>
      <c r="E142" s="127">
        <f t="shared" si="2"/>
        <v>2018</v>
      </c>
      <c r="F142" s="203" t="s">
        <v>1066</v>
      </c>
      <c r="G142" s="128" t="s">
        <v>1069</v>
      </c>
      <c r="H142" s="125" t="s">
        <v>1067</v>
      </c>
      <c r="I142" s="129">
        <f>+'07'!D14</f>
        <v>0</v>
      </c>
      <c r="J142" s="157"/>
    </row>
    <row r="143" spans="2:10" ht="15">
      <c r="B143" s="125" t="str">
        <f>INDEX(SUM!D:D,MATCH(SUM!$F$3,SUM!B:B,0),0)</f>
        <v>P071</v>
      </c>
      <c r="C143" s="127">
        <v>11</v>
      </c>
      <c r="D143" s="124" t="s">
        <v>1062</v>
      </c>
      <c r="E143" s="127">
        <f t="shared" si="2"/>
        <v>2018</v>
      </c>
      <c r="F143" s="203" t="s">
        <v>1068</v>
      </c>
      <c r="G143" s="128" t="s">
        <v>1140</v>
      </c>
      <c r="H143" s="125" t="s">
        <v>1319</v>
      </c>
      <c r="I143" s="129">
        <f>+'07'!D15</f>
        <v>0</v>
      </c>
      <c r="J143" s="157"/>
    </row>
    <row r="144" spans="2:10" ht="15">
      <c r="B144" s="125" t="str">
        <f>INDEX(SUM!D:D,MATCH(SUM!$F$3,SUM!B:B,0),0)</f>
        <v>P071</v>
      </c>
      <c r="C144" s="127">
        <v>11</v>
      </c>
      <c r="D144" s="124" t="s">
        <v>1062</v>
      </c>
      <c r="E144" s="127">
        <f t="shared" si="2"/>
        <v>2018</v>
      </c>
      <c r="F144" s="203" t="s">
        <v>1070</v>
      </c>
      <c r="G144" s="128" t="s">
        <v>2255</v>
      </c>
      <c r="H144" s="125" t="s">
        <v>386</v>
      </c>
      <c r="I144" s="129">
        <f>+'07'!D16</f>
        <v>0</v>
      </c>
      <c r="J144" s="157"/>
    </row>
    <row r="145" spans="2:10" ht="15">
      <c r="B145" s="125" t="str">
        <f>INDEX(SUM!D:D,MATCH(SUM!$F$3,SUM!B:B,0),0)</f>
        <v>P071</v>
      </c>
      <c r="C145" s="127">
        <v>11</v>
      </c>
      <c r="D145" s="124" t="s">
        <v>1062</v>
      </c>
      <c r="E145" s="127">
        <f t="shared" si="2"/>
        <v>2018</v>
      </c>
      <c r="F145" s="203" t="s">
        <v>1071</v>
      </c>
      <c r="G145" s="128" t="s">
        <v>2256</v>
      </c>
      <c r="H145" s="125" t="s">
        <v>387</v>
      </c>
      <c r="I145" s="129">
        <f>+'07'!D17</f>
        <v>0</v>
      </c>
      <c r="J145" s="157"/>
    </row>
    <row r="146" spans="2:10" ht="15">
      <c r="B146" s="125" t="str">
        <f>INDEX(SUM!D:D,MATCH(SUM!$F$3,SUM!B:B,0),0)</f>
        <v>P071</v>
      </c>
      <c r="C146" s="127">
        <v>11</v>
      </c>
      <c r="D146" s="124" t="s">
        <v>1062</v>
      </c>
      <c r="E146" s="127">
        <f t="shared" si="2"/>
        <v>2018</v>
      </c>
      <c r="F146" s="203" t="s">
        <v>1072</v>
      </c>
      <c r="G146" s="128" t="s">
        <v>2257</v>
      </c>
      <c r="H146" s="125" t="s">
        <v>2258</v>
      </c>
      <c r="I146" s="129">
        <f>+'07'!D18</f>
        <v>0</v>
      </c>
      <c r="J146" s="157"/>
    </row>
    <row r="147" spans="2:10" ht="15">
      <c r="B147" s="125" t="str">
        <f>INDEX(SUM!D:D,MATCH(SUM!$F$3,SUM!B:B,0),0)</f>
        <v>P071</v>
      </c>
      <c r="C147" s="127">
        <v>11</v>
      </c>
      <c r="D147" s="124" t="s">
        <v>1062</v>
      </c>
      <c r="E147" s="127">
        <f t="shared" si="2"/>
        <v>2018</v>
      </c>
      <c r="F147" s="203" t="s">
        <v>1073</v>
      </c>
      <c r="G147" s="128" t="s">
        <v>2259</v>
      </c>
      <c r="H147" s="125" t="s">
        <v>2260</v>
      </c>
      <c r="I147" s="129">
        <f>+'07'!D19</f>
        <v>0</v>
      </c>
      <c r="J147" s="157"/>
    </row>
    <row r="148" spans="2:10" ht="15">
      <c r="B148" s="125" t="str">
        <f>INDEX(SUM!D:D,MATCH(SUM!$F$3,SUM!B:B,0),0)</f>
        <v>P071</v>
      </c>
      <c r="C148" s="127">
        <v>11</v>
      </c>
      <c r="D148" s="124" t="s">
        <v>1062</v>
      </c>
      <c r="E148" s="127">
        <f t="shared" si="2"/>
        <v>2018</v>
      </c>
      <c r="F148" s="203" t="s">
        <v>1074</v>
      </c>
      <c r="G148" s="128" t="s">
        <v>2261</v>
      </c>
      <c r="H148" s="125" t="s">
        <v>1075</v>
      </c>
      <c r="I148" s="129">
        <f>+'07'!D20</f>
        <v>0</v>
      </c>
      <c r="J148" s="157"/>
    </row>
    <row r="149" spans="2:10" ht="15">
      <c r="B149" s="125" t="str">
        <f>INDEX(SUM!D:D,MATCH(SUM!$F$3,SUM!B:B,0),0)</f>
        <v>P071</v>
      </c>
      <c r="C149" s="127">
        <v>11</v>
      </c>
      <c r="D149" s="124" t="s">
        <v>1062</v>
      </c>
      <c r="E149" s="127">
        <f t="shared" si="2"/>
        <v>2018</v>
      </c>
      <c r="F149" s="203" t="s">
        <v>1076</v>
      </c>
      <c r="G149" s="128" t="s">
        <v>2262</v>
      </c>
      <c r="I149" s="129">
        <f>+'07'!D21</f>
        <v>0</v>
      </c>
      <c r="J149" s="157"/>
    </row>
    <row r="150" spans="2:10" ht="15">
      <c r="B150" s="125" t="str">
        <f>INDEX(SUM!D:D,MATCH(SUM!$F$3,SUM!B:B,0),0)</f>
        <v>P071</v>
      </c>
      <c r="C150" s="127">
        <v>11</v>
      </c>
      <c r="D150" s="124" t="s">
        <v>1062</v>
      </c>
      <c r="E150" s="127">
        <f t="shared" si="2"/>
        <v>2018</v>
      </c>
      <c r="F150" s="203" t="s">
        <v>1077</v>
      </c>
      <c r="G150" s="128" t="s">
        <v>2263</v>
      </c>
      <c r="I150" s="129">
        <f>+'07'!D22</f>
        <v>0</v>
      </c>
      <c r="J150" s="157"/>
    </row>
    <row r="151" spans="2:10" ht="15">
      <c r="B151" s="125" t="str">
        <f>INDEX(SUM!D:D,MATCH(SUM!$F$3,SUM!B:B,0),0)</f>
        <v>P071</v>
      </c>
      <c r="C151" s="127">
        <v>11</v>
      </c>
      <c r="D151" s="124" t="s">
        <v>1062</v>
      </c>
      <c r="E151" s="127">
        <f t="shared" si="2"/>
        <v>2018</v>
      </c>
      <c r="F151" s="203" t="s">
        <v>1078</v>
      </c>
      <c r="G151" s="128" t="s">
        <v>2264</v>
      </c>
      <c r="I151" s="129">
        <f>+'07'!D23</f>
        <v>0</v>
      </c>
      <c r="J151" s="157"/>
    </row>
    <row r="152" spans="2:10" ht="15">
      <c r="B152" s="125" t="str">
        <f>INDEX(SUM!D:D,MATCH(SUM!$F$3,SUM!B:B,0),0)</f>
        <v>P071</v>
      </c>
      <c r="C152" s="127">
        <v>11</v>
      </c>
      <c r="D152" s="124" t="s">
        <v>1062</v>
      </c>
      <c r="E152" s="127">
        <f t="shared" si="2"/>
        <v>2018</v>
      </c>
      <c r="F152" s="203" t="s">
        <v>1079</v>
      </c>
      <c r="G152" s="128" t="s">
        <v>2265</v>
      </c>
      <c r="I152" s="129">
        <f>+'07'!D24</f>
        <v>0</v>
      </c>
      <c r="J152" s="157"/>
    </row>
    <row r="153" spans="2:10" ht="15">
      <c r="B153" s="125" t="str">
        <f>INDEX(SUM!D:D,MATCH(SUM!$F$3,SUM!B:B,0),0)</f>
        <v>P071</v>
      </c>
      <c r="C153" s="127">
        <v>11</v>
      </c>
      <c r="D153" s="124" t="s">
        <v>1062</v>
      </c>
      <c r="E153" s="127">
        <f t="shared" si="2"/>
        <v>2018</v>
      </c>
      <c r="F153" s="203" t="s">
        <v>1080</v>
      </c>
      <c r="G153" s="128" t="s">
        <v>2266</v>
      </c>
      <c r="I153" s="129">
        <f>+'07'!D25</f>
        <v>0</v>
      </c>
      <c r="J153" s="157"/>
    </row>
    <row r="154" spans="2:10" ht="15">
      <c r="B154" s="125" t="str">
        <f>INDEX(SUM!D:D,MATCH(SUM!$F$3,SUM!B:B,0),0)</f>
        <v>P071</v>
      </c>
      <c r="C154" s="127">
        <v>11</v>
      </c>
      <c r="D154" s="124" t="s">
        <v>1062</v>
      </c>
      <c r="E154" s="127">
        <f t="shared" si="2"/>
        <v>2018</v>
      </c>
      <c r="F154" s="203" t="s">
        <v>1081</v>
      </c>
      <c r="G154" s="128" t="s">
        <v>974</v>
      </c>
      <c r="H154" s="125" t="s">
        <v>1082</v>
      </c>
      <c r="I154" s="129">
        <f>+'07'!D26</f>
        <v>3597512.6799999997</v>
      </c>
      <c r="J154" s="157"/>
    </row>
    <row r="155" spans="2:10" ht="15">
      <c r="B155" s="125" t="str">
        <f>INDEX(SUM!D:D,MATCH(SUM!$F$3,SUM!B:B,0),0)</f>
        <v>P071</v>
      </c>
      <c r="C155" s="127">
        <v>11</v>
      </c>
      <c r="D155" s="124" t="s">
        <v>1062</v>
      </c>
      <c r="E155" s="127">
        <f t="shared" si="2"/>
        <v>2018</v>
      </c>
      <c r="F155" s="203" t="s">
        <v>1083</v>
      </c>
      <c r="G155" s="128" t="s">
        <v>977</v>
      </c>
      <c r="H155" s="125" t="s">
        <v>1084</v>
      </c>
      <c r="I155" s="129">
        <f>+'07'!D27</f>
        <v>2845719.5</v>
      </c>
      <c r="J155" s="157"/>
    </row>
    <row r="156" spans="2:10" ht="15">
      <c r="B156" s="125" t="str">
        <f>INDEX(SUM!D:D,MATCH(SUM!$F$3,SUM!B:B,0),0)</f>
        <v>P071</v>
      </c>
      <c r="C156" s="127">
        <v>11</v>
      </c>
      <c r="D156" s="124" t="s">
        <v>1062</v>
      </c>
      <c r="E156" s="127">
        <f t="shared" si="2"/>
        <v>2018</v>
      </c>
      <c r="F156" s="203" t="s">
        <v>1085</v>
      </c>
      <c r="G156" s="128" t="s">
        <v>979</v>
      </c>
      <c r="H156" s="125" t="s">
        <v>2267</v>
      </c>
      <c r="I156" s="129">
        <f>+'07'!D28</f>
        <v>740546.26</v>
      </c>
      <c r="J156" s="157"/>
    </row>
    <row r="157" spans="2:10" ht="15">
      <c r="B157" s="125" t="str">
        <f>INDEX(SUM!D:D,MATCH(SUM!$F$3,SUM!B:B,0),0)</f>
        <v>P071</v>
      </c>
      <c r="C157" s="127">
        <v>11</v>
      </c>
      <c r="D157" s="124" t="s">
        <v>1062</v>
      </c>
      <c r="E157" s="127">
        <f t="shared" si="2"/>
        <v>2018</v>
      </c>
      <c r="F157" s="203" t="s">
        <v>1090</v>
      </c>
      <c r="G157" s="128" t="s">
        <v>982</v>
      </c>
      <c r="H157" s="125" t="s">
        <v>2288</v>
      </c>
      <c r="I157" s="129">
        <f>+'07'!D29</f>
        <v>11246.92</v>
      </c>
      <c r="J157" s="157"/>
    </row>
    <row r="158" spans="2:10" ht="15">
      <c r="B158" s="125" t="str">
        <f>INDEX(SUM!D:D,MATCH(SUM!$F$3,SUM!B:B,0),0)</f>
        <v>P071</v>
      </c>
      <c r="C158" s="127">
        <v>11</v>
      </c>
      <c r="D158" s="124" t="s">
        <v>1062</v>
      </c>
      <c r="E158" s="127">
        <f t="shared" si="2"/>
        <v>2018</v>
      </c>
      <c r="F158" s="203" t="s">
        <v>2281</v>
      </c>
      <c r="G158" s="128" t="s">
        <v>985</v>
      </c>
      <c r="H158" s="125" t="s">
        <v>2268</v>
      </c>
      <c r="I158" s="129">
        <f>+'07'!D30</f>
        <v>0</v>
      </c>
      <c r="J158" s="157"/>
    </row>
    <row r="159" spans="2:10" ht="15">
      <c r="B159" s="125" t="str">
        <f>INDEX(SUM!D:D,MATCH(SUM!$F$3,SUM!B:B,0),0)</f>
        <v>P071</v>
      </c>
      <c r="C159" s="127">
        <v>11</v>
      </c>
      <c r="D159" s="124" t="s">
        <v>1062</v>
      </c>
      <c r="E159" s="127">
        <f t="shared" si="2"/>
        <v>2018</v>
      </c>
      <c r="F159" s="203" t="s">
        <v>1087</v>
      </c>
      <c r="G159" s="128" t="s">
        <v>988</v>
      </c>
      <c r="H159" s="125" t="s">
        <v>2269</v>
      </c>
      <c r="I159" s="129">
        <f>+'07'!D31</f>
        <v>0</v>
      </c>
      <c r="J159" s="157"/>
    </row>
    <row r="160" spans="2:10" ht="15">
      <c r="B160" s="125" t="str">
        <f>INDEX(SUM!D:D,MATCH(SUM!$F$3,SUM!B:B,0),0)</f>
        <v>P071</v>
      </c>
      <c r="C160" s="127">
        <v>11</v>
      </c>
      <c r="D160" s="124" t="s">
        <v>1062</v>
      </c>
      <c r="E160" s="127">
        <f t="shared" si="2"/>
        <v>2018</v>
      </c>
      <c r="F160" s="203" t="s">
        <v>1088</v>
      </c>
      <c r="G160" s="128" t="s">
        <v>1089</v>
      </c>
      <c r="H160" s="125" t="s">
        <v>2270</v>
      </c>
      <c r="I160" s="129">
        <f>+'07'!D32</f>
        <v>0</v>
      </c>
      <c r="J160" s="157"/>
    </row>
    <row r="161" spans="2:10" ht="15">
      <c r="B161" s="125" t="str">
        <f>INDEX(SUM!D:D,MATCH(SUM!$F$3,SUM!B:B,0),0)</f>
        <v>P071</v>
      </c>
      <c r="C161" s="127">
        <v>11</v>
      </c>
      <c r="D161" s="124" t="s">
        <v>1062</v>
      </c>
      <c r="E161" s="127">
        <f t="shared" si="2"/>
        <v>2018</v>
      </c>
      <c r="F161" s="203" t="s">
        <v>2282</v>
      </c>
      <c r="G161" s="128" t="s">
        <v>1091</v>
      </c>
      <c r="H161" s="125" t="s">
        <v>2271</v>
      </c>
      <c r="I161" s="129">
        <f>+'07'!D33</f>
        <v>0</v>
      </c>
      <c r="J161" s="157"/>
    </row>
    <row r="162" spans="2:10" ht="15">
      <c r="B162" s="125" t="str">
        <f>INDEX(SUM!D:D,MATCH(SUM!$F$3,SUM!B:B,0),0)</f>
        <v>P071</v>
      </c>
      <c r="C162" s="127">
        <v>11</v>
      </c>
      <c r="D162" s="124" t="s">
        <v>1062</v>
      </c>
      <c r="E162" s="127">
        <f t="shared" si="2"/>
        <v>2018</v>
      </c>
      <c r="F162" s="203" t="s">
        <v>2283</v>
      </c>
      <c r="G162" s="128" t="s">
        <v>1093</v>
      </c>
      <c r="H162" s="125" t="s">
        <v>2272</v>
      </c>
      <c r="I162" s="129">
        <f>+'07'!D34</f>
        <v>0</v>
      </c>
      <c r="J162" s="157"/>
    </row>
    <row r="163" spans="2:10" ht="15">
      <c r="B163" s="125" t="str">
        <f>INDEX(SUM!D:D,MATCH(SUM!$F$3,SUM!B:B,0),0)</f>
        <v>P071</v>
      </c>
      <c r="C163" s="127">
        <v>11</v>
      </c>
      <c r="D163" s="124" t="s">
        <v>1062</v>
      </c>
      <c r="E163" s="127">
        <f t="shared" si="2"/>
        <v>2018</v>
      </c>
      <c r="F163" s="203" t="s">
        <v>1086</v>
      </c>
      <c r="G163" s="128" t="s">
        <v>1094</v>
      </c>
      <c r="H163" s="125" t="s">
        <v>2273</v>
      </c>
      <c r="I163" s="129">
        <f>+'07'!D35</f>
        <v>0</v>
      </c>
      <c r="J163" s="157"/>
    </row>
    <row r="164" spans="2:10" ht="15">
      <c r="B164" s="125" t="str">
        <f>INDEX(SUM!D:D,MATCH(SUM!$F$3,SUM!B:B,0),0)</f>
        <v>P071</v>
      </c>
      <c r="C164" s="127">
        <v>11</v>
      </c>
      <c r="D164" s="124" t="s">
        <v>1062</v>
      </c>
      <c r="E164" s="127">
        <f t="shared" si="2"/>
        <v>2018</v>
      </c>
      <c r="F164" s="203" t="s">
        <v>2284</v>
      </c>
      <c r="G164" s="128" t="s">
        <v>1095</v>
      </c>
      <c r="H164" s="125" t="s">
        <v>2274</v>
      </c>
      <c r="I164" s="129">
        <f>+'07'!D36</f>
        <v>0</v>
      </c>
      <c r="J164" s="157"/>
    </row>
    <row r="165" spans="2:10" ht="15">
      <c r="B165" s="125" t="str">
        <f>INDEX(SUM!D:D,MATCH(SUM!$F$3,SUM!B:B,0),0)</f>
        <v>P071</v>
      </c>
      <c r="C165" s="127">
        <v>11</v>
      </c>
      <c r="D165" s="124" t="s">
        <v>1062</v>
      </c>
      <c r="E165" s="127">
        <f t="shared" si="2"/>
        <v>2018</v>
      </c>
      <c r="F165" s="203" t="s">
        <v>2285</v>
      </c>
      <c r="G165" s="128" t="s">
        <v>1096</v>
      </c>
      <c r="H165" s="125" t="s">
        <v>2275</v>
      </c>
      <c r="I165" s="129">
        <f>+'07'!D37</f>
        <v>0</v>
      </c>
      <c r="J165" s="157"/>
    </row>
    <row r="166" spans="2:10" ht="15">
      <c r="B166" s="125" t="str">
        <f>INDEX(SUM!D:D,MATCH(SUM!$F$3,SUM!B:B,0),0)</f>
        <v>P071</v>
      </c>
      <c r="C166" s="127">
        <v>11</v>
      </c>
      <c r="D166" s="124" t="s">
        <v>1062</v>
      </c>
      <c r="E166" s="127">
        <f t="shared" si="2"/>
        <v>2018</v>
      </c>
      <c r="F166" s="203" t="s">
        <v>2286</v>
      </c>
      <c r="G166" s="128" t="s">
        <v>1097</v>
      </c>
      <c r="H166" s="125" t="s">
        <v>2276</v>
      </c>
      <c r="I166" s="129">
        <f>+'07'!D38</f>
        <v>0</v>
      </c>
      <c r="J166" s="157"/>
    </row>
    <row r="167" spans="2:10" ht="15">
      <c r="B167" s="125" t="str">
        <f>INDEX(SUM!D:D,MATCH(SUM!$F$3,SUM!B:B,0),0)</f>
        <v>P071</v>
      </c>
      <c r="C167" s="127">
        <v>11</v>
      </c>
      <c r="D167" s="124" t="s">
        <v>1062</v>
      </c>
      <c r="E167" s="127">
        <f t="shared" si="2"/>
        <v>2018</v>
      </c>
      <c r="F167" s="203" t="s">
        <v>2287</v>
      </c>
      <c r="G167" s="128" t="s">
        <v>1098</v>
      </c>
      <c r="H167" s="125" t="s">
        <v>2277</v>
      </c>
      <c r="I167" s="129">
        <f>+'07'!D39</f>
        <v>0</v>
      </c>
      <c r="J167" s="157"/>
    </row>
    <row r="168" spans="2:10" ht="15">
      <c r="B168" s="125" t="str">
        <f>INDEX(SUM!D:D,MATCH(SUM!$F$3,SUM!B:B,0),0)</f>
        <v>P071</v>
      </c>
      <c r="C168" s="127">
        <v>11</v>
      </c>
      <c r="D168" s="124" t="s">
        <v>1062</v>
      </c>
      <c r="E168" s="127">
        <f t="shared" si="2"/>
        <v>2018</v>
      </c>
      <c r="F168" s="203" t="s">
        <v>1092</v>
      </c>
      <c r="G168" s="128" t="s">
        <v>1099</v>
      </c>
      <c r="H168" s="125" t="s">
        <v>2278</v>
      </c>
      <c r="I168" s="129">
        <f>+'07'!D40</f>
        <v>0</v>
      </c>
      <c r="J168" s="157"/>
    </row>
    <row r="169" spans="2:10" ht="15">
      <c r="B169" s="125" t="str">
        <f>INDEX(SUM!D:D,MATCH(SUM!$F$3,SUM!B:B,0),0)</f>
        <v>P071</v>
      </c>
      <c r="C169" s="127">
        <v>11</v>
      </c>
      <c r="D169" s="124" t="s">
        <v>1062</v>
      </c>
      <c r="E169" s="127">
        <f t="shared" si="2"/>
        <v>2018</v>
      </c>
      <c r="F169" s="203" t="s">
        <v>1100</v>
      </c>
      <c r="G169" s="128" t="s">
        <v>1101</v>
      </c>
      <c r="H169" s="125" t="s">
        <v>1075</v>
      </c>
      <c r="I169" s="129">
        <f>+'07'!D41</f>
        <v>0</v>
      </c>
      <c r="J169" s="157"/>
    </row>
    <row r="170" spans="2:10" ht="15">
      <c r="B170" s="125" t="str">
        <f>INDEX(SUM!D:D,MATCH(SUM!$F$3,SUM!B:B,0),0)</f>
        <v>P071</v>
      </c>
      <c r="C170" s="127">
        <v>11</v>
      </c>
      <c r="D170" s="124" t="s">
        <v>1062</v>
      </c>
      <c r="E170" s="127">
        <f t="shared" si="2"/>
        <v>2018</v>
      </c>
      <c r="F170" s="203" t="s">
        <v>1102</v>
      </c>
      <c r="G170" s="128" t="s">
        <v>1103</v>
      </c>
      <c r="I170" s="129">
        <f>+'07'!D42</f>
        <v>0</v>
      </c>
      <c r="J170" s="157"/>
    </row>
    <row r="171" spans="2:10" ht="15">
      <c r="B171" s="125" t="str">
        <f>INDEX(SUM!D:D,MATCH(SUM!$F$3,SUM!B:B,0),0)</f>
        <v>P071</v>
      </c>
      <c r="C171" s="127">
        <v>11</v>
      </c>
      <c r="D171" s="124" t="s">
        <v>1062</v>
      </c>
      <c r="E171" s="127">
        <f t="shared" si="2"/>
        <v>2018</v>
      </c>
      <c r="F171" s="203" t="s">
        <v>1104</v>
      </c>
      <c r="G171" s="128" t="s">
        <v>1105</v>
      </c>
      <c r="I171" s="129">
        <f>+'07'!D43</f>
        <v>0</v>
      </c>
      <c r="J171" s="157"/>
    </row>
    <row r="172" spans="2:10" ht="15">
      <c r="B172" s="125" t="str">
        <f>INDEX(SUM!D:D,MATCH(SUM!$F$3,SUM!B:B,0),0)</f>
        <v>P071</v>
      </c>
      <c r="C172" s="127">
        <v>11</v>
      </c>
      <c r="D172" s="124" t="s">
        <v>1062</v>
      </c>
      <c r="E172" s="127">
        <f t="shared" si="2"/>
        <v>2018</v>
      </c>
      <c r="F172" s="203" t="s">
        <v>1106</v>
      </c>
      <c r="G172" s="128" t="s">
        <v>1107</v>
      </c>
      <c r="I172" s="129">
        <f>+'07'!D44</f>
        <v>0</v>
      </c>
      <c r="J172" s="157"/>
    </row>
    <row r="173" spans="2:10" ht="15">
      <c r="B173" s="125" t="str">
        <f>INDEX(SUM!D:D,MATCH(SUM!$F$3,SUM!B:B,0),0)</f>
        <v>P071</v>
      </c>
      <c r="C173" s="127">
        <v>11</v>
      </c>
      <c r="D173" s="124" t="s">
        <v>1062</v>
      </c>
      <c r="E173" s="127">
        <f t="shared" si="2"/>
        <v>2018</v>
      </c>
      <c r="F173" s="203" t="s">
        <v>1108</v>
      </c>
      <c r="G173" s="128" t="s">
        <v>1109</v>
      </c>
      <c r="I173" s="129">
        <f>+'07'!D45</f>
        <v>0</v>
      </c>
      <c r="J173" s="157"/>
    </row>
    <row r="174" spans="2:10" ht="15">
      <c r="B174" s="125" t="str">
        <f>INDEX(SUM!D:D,MATCH(SUM!$F$3,SUM!B:B,0),0)</f>
        <v>P071</v>
      </c>
      <c r="C174" s="127">
        <v>11</v>
      </c>
      <c r="D174" s="124" t="s">
        <v>1062</v>
      </c>
      <c r="E174" s="127">
        <f t="shared" si="2"/>
        <v>2018</v>
      </c>
      <c r="F174" s="203" t="s">
        <v>1110</v>
      </c>
      <c r="G174" s="128" t="s">
        <v>1111</v>
      </c>
      <c r="I174" s="129">
        <f>+'07'!D46</f>
        <v>0</v>
      </c>
      <c r="J174" s="157"/>
    </row>
    <row r="175" spans="2:10" ht="15">
      <c r="B175" s="125" t="str">
        <f>INDEX(SUM!D:D,MATCH(SUM!$F$3,SUM!B:B,0),0)</f>
        <v>P071</v>
      </c>
      <c r="C175" s="127">
        <v>11</v>
      </c>
      <c r="D175" s="124" t="s">
        <v>1062</v>
      </c>
      <c r="E175" s="127">
        <f t="shared" si="2"/>
        <v>2018</v>
      </c>
      <c r="F175" s="203" t="s">
        <v>1112</v>
      </c>
      <c r="G175" s="128" t="s">
        <v>1000</v>
      </c>
      <c r="H175" s="125" t="s">
        <v>2279</v>
      </c>
      <c r="I175" s="129">
        <f>+'07'!D47</f>
        <v>5562800.74</v>
      </c>
      <c r="J175" s="157"/>
    </row>
    <row r="176" spans="2:10" ht="15">
      <c r="B176" s="125" t="str">
        <f>INDEX(SUM!D:D,MATCH(SUM!$F$3,SUM!B:B,0),0)</f>
        <v>P071</v>
      </c>
      <c r="C176" s="127">
        <v>11</v>
      </c>
      <c r="D176" s="124" t="s">
        <v>1062</v>
      </c>
      <c r="E176" s="127">
        <f t="shared" si="2"/>
        <v>2018</v>
      </c>
      <c r="F176" s="203" t="s">
        <v>1113</v>
      </c>
      <c r="G176" s="128" t="s">
        <v>120</v>
      </c>
      <c r="H176" s="125" t="s">
        <v>102</v>
      </c>
      <c r="I176" s="124">
        <f>+'07'!C21</f>
        <v>0</v>
      </c>
      <c r="J176" s="157"/>
    </row>
    <row r="177" spans="2:10" ht="15">
      <c r="B177" s="125" t="str">
        <f>INDEX(SUM!D:D,MATCH(SUM!$F$3,SUM!B:B,0),0)</f>
        <v>P071</v>
      </c>
      <c r="C177" s="127">
        <v>11</v>
      </c>
      <c r="D177" s="124" t="s">
        <v>1062</v>
      </c>
      <c r="E177" s="127">
        <f t="shared" si="2"/>
        <v>2018</v>
      </c>
      <c r="F177" s="203" t="s">
        <v>1114</v>
      </c>
      <c r="G177" s="128" t="s">
        <v>120</v>
      </c>
      <c r="H177" s="125" t="s">
        <v>102</v>
      </c>
      <c r="I177" s="124">
        <f>+'07'!C22</f>
        <v>0</v>
      </c>
      <c r="J177" s="157"/>
    </row>
    <row r="178" spans="2:10" ht="15">
      <c r="B178" s="125" t="str">
        <f>INDEX(SUM!D:D,MATCH(SUM!$F$3,SUM!B:B,0),0)</f>
        <v>P071</v>
      </c>
      <c r="C178" s="127">
        <v>11</v>
      </c>
      <c r="D178" s="124" t="s">
        <v>1062</v>
      </c>
      <c r="E178" s="127">
        <f t="shared" si="2"/>
        <v>2018</v>
      </c>
      <c r="F178" s="203" t="s">
        <v>1115</v>
      </c>
      <c r="G178" s="128" t="s">
        <v>120</v>
      </c>
      <c r="H178" s="125" t="s">
        <v>102</v>
      </c>
      <c r="I178" s="124">
        <f>+'07'!C23</f>
        <v>0</v>
      </c>
      <c r="J178" s="157"/>
    </row>
    <row r="179" spans="2:10" ht="15">
      <c r="B179" s="125" t="str">
        <f>INDEX(SUM!D:D,MATCH(SUM!$F$3,SUM!B:B,0),0)</f>
        <v>P071</v>
      </c>
      <c r="C179" s="127">
        <v>11</v>
      </c>
      <c r="D179" s="124" t="s">
        <v>1062</v>
      </c>
      <c r="E179" s="127">
        <f t="shared" si="2"/>
        <v>2018</v>
      </c>
      <c r="F179" s="203" t="s">
        <v>1116</v>
      </c>
      <c r="G179" s="128" t="s">
        <v>120</v>
      </c>
      <c r="H179" s="125" t="s">
        <v>102</v>
      </c>
      <c r="I179" s="124">
        <f>+'07'!C24</f>
        <v>0</v>
      </c>
      <c r="J179" s="157"/>
    </row>
    <row r="180" spans="2:10" ht="15">
      <c r="B180" s="125" t="str">
        <f>INDEX(SUM!D:D,MATCH(SUM!$F$3,SUM!B:B,0),0)</f>
        <v>P071</v>
      </c>
      <c r="C180" s="127">
        <v>11</v>
      </c>
      <c r="D180" s="124" t="s">
        <v>1062</v>
      </c>
      <c r="E180" s="127">
        <f t="shared" si="2"/>
        <v>2018</v>
      </c>
      <c r="F180" s="203" t="s">
        <v>1117</v>
      </c>
      <c r="G180" s="128" t="s">
        <v>120</v>
      </c>
      <c r="H180" s="125" t="s">
        <v>102</v>
      </c>
      <c r="I180" s="124">
        <f>+'07'!C25</f>
        <v>0</v>
      </c>
      <c r="J180" s="157"/>
    </row>
    <row r="181" spans="2:10" ht="15">
      <c r="B181" s="125" t="str">
        <f>INDEX(SUM!D:D,MATCH(SUM!$F$3,SUM!B:B,0),0)</f>
        <v>P071</v>
      </c>
      <c r="C181" s="127">
        <v>11</v>
      </c>
      <c r="D181" s="124" t="s">
        <v>1062</v>
      </c>
      <c r="E181" s="127">
        <f t="shared" si="2"/>
        <v>2018</v>
      </c>
      <c r="F181" s="203" t="s">
        <v>1118</v>
      </c>
      <c r="G181" s="128" t="s">
        <v>120</v>
      </c>
      <c r="H181" s="125" t="s">
        <v>102</v>
      </c>
      <c r="I181" s="124">
        <f>+'07'!C42</f>
        <v>0</v>
      </c>
      <c r="J181" s="157"/>
    </row>
    <row r="182" spans="2:10" ht="15">
      <c r="B182" s="125" t="str">
        <f>INDEX(SUM!D:D,MATCH(SUM!$F$3,SUM!B:B,0),0)</f>
        <v>P071</v>
      </c>
      <c r="C182" s="127">
        <v>11</v>
      </c>
      <c r="D182" s="124" t="s">
        <v>1062</v>
      </c>
      <c r="E182" s="127">
        <f t="shared" si="2"/>
        <v>2018</v>
      </c>
      <c r="F182" s="203" t="s">
        <v>1119</v>
      </c>
      <c r="G182" s="128" t="s">
        <v>120</v>
      </c>
      <c r="H182" s="125" t="s">
        <v>102</v>
      </c>
      <c r="I182" s="124">
        <f>+'07'!C43</f>
        <v>0</v>
      </c>
      <c r="J182" s="157"/>
    </row>
    <row r="183" spans="2:10" ht="15">
      <c r="B183" s="125" t="str">
        <f>INDEX(SUM!D:D,MATCH(SUM!$F$3,SUM!B:B,0),0)</f>
        <v>P071</v>
      </c>
      <c r="C183" s="127">
        <v>11</v>
      </c>
      <c r="D183" s="124" t="s">
        <v>1062</v>
      </c>
      <c r="E183" s="127">
        <f t="shared" si="2"/>
        <v>2018</v>
      </c>
      <c r="F183" s="203" t="s">
        <v>1120</v>
      </c>
      <c r="G183" s="128" t="s">
        <v>120</v>
      </c>
      <c r="H183" s="125" t="s">
        <v>102</v>
      </c>
      <c r="I183" s="124">
        <f>+'07'!C44</f>
        <v>0</v>
      </c>
      <c r="J183" s="157"/>
    </row>
    <row r="184" spans="2:10" ht="15">
      <c r="B184" s="125" t="str">
        <f>INDEX(SUM!D:D,MATCH(SUM!$F$3,SUM!B:B,0),0)</f>
        <v>P071</v>
      </c>
      <c r="C184" s="127">
        <v>11</v>
      </c>
      <c r="D184" s="124" t="s">
        <v>1062</v>
      </c>
      <c r="E184" s="127">
        <f t="shared" si="2"/>
        <v>2018</v>
      </c>
      <c r="F184" s="203" t="s">
        <v>1121</v>
      </c>
      <c r="G184" s="128" t="s">
        <v>120</v>
      </c>
      <c r="H184" s="125" t="s">
        <v>102</v>
      </c>
      <c r="I184" s="124">
        <f>+'07'!C45</f>
        <v>0</v>
      </c>
      <c r="J184" s="157"/>
    </row>
    <row r="185" spans="2:10" ht="15">
      <c r="B185" s="125" t="str">
        <f>INDEX(SUM!D:D,MATCH(SUM!$F$3,SUM!B:B,0),0)</f>
        <v>P071</v>
      </c>
      <c r="C185" s="127">
        <v>11</v>
      </c>
      <c r="D185" s="124" t="s">
        <v>1062</v>
      </c>
      <c r="E185" s="127">
        <f t="shared" si="2"/>
        <v>2018</v>
      </c>
      <c r="F185" s="203" t="s">
        <v>1122</v>
      </c>
      <c r="G185" s="128" t="s">
        <v>120</v>
      </c>
      <c r="H185" s="125" t="s">
        <v>102</v>
      </c>
      <c r="I185" s="124">
        <f>+'07'!C46</f>
        <v>0</v>
      </c>
      <c r="J185" s="157"/>
    </row>
    <row r="186" spans="2:10" ht="15">
      <c r="B186" s="125" t="str">
        <f>INDEX(SUM!D:D,MATCH(SUM!$F$3,SUM!B:B,0),0)</f>
        <v>P071</v>
      </c>
      <c r="C186" s="127">
        <v>12</v>
      </c>
      <c r="D186" s="124" t="s">
        <v>1123</v>
      </c>
      <c r="E186" s="127">
        <f t="shared" si="2"/>
        <v>2018</v>
      </c>
      <c r="F186" s="203" t="s">
        <v>1124</v>
      </c>
      <c r="G186" s="128" t="s">
        <v>917</v>
      </c>
      <c r="H186" s="125" t="s">
        <v>1125</v>
      </c>
      <c r="I186" s="129">
        <f>+'08'!D10</f>
        <v>4311584.47</v>
      </c>
      <c r="J186" s="157"/>
    </row>
    <row r="187" spans="2:10" ht="15">
      <c r="B187" s="125" t="str">
        <f>INDEX(SUM!D:D,MATCH(SUM!$F$3,SUM!B:B,0),0)</f>
        <v>P071</v>
      </c>
      <c r="C187" s="127">
        <v>12</v>
      </c>
      <c r="D187" s="124" t="s">
        <v>1123</v>
      </c>
      <c r="E187" s="127">
        <f t="shared" si="2"/>
        <v>2018</v>
      </c>
      <c r="F187" s="203" t="s">
        <v>1126</v>
      </c>
      <c r="G187" s="128" t="s">
        <v>974</v>
      </c>
      <c r="H187" s="125" t="s">
        <v>1047</v>
      </c>
      <c r="I187" s="129">
        <f>+'08'!D11</f>
        <v>0</v>
      </c>
      <c r="J187" s="157"/>
    </row>
    <row r="188" spans="2:10" ht="15">
      <c r="B188" s="125" t="str">
        <f>INDEX(SUM!D:D,MATCH(SUM!$F$3,SUM!B:B,0),0)</f>
        <v>P071</v>
      </c>
      <c r="C188" s="127">
        <v>12</v>
      </c>
      <c r="D188" s="124" t="s">
        <v>1123</v>
      </c>
      <c r="E188" s="127">
        <f t="shared" si="2"/>
        <v>2018</v>
      </c>
      <c r="F188" s="203" t="s">
        <v>1128</v>
      </c>
      <c r="G188" s="128" t="s">
        <v>977</v>
      </c>
      <c r="H188" s="125" t="s">
        <v>2299</v>
      </c>
      <c r="I188" s="129">
        <f>+'08'!D12</f>
        <v>0</v>
      </c>
      <c r="J188" s="157"/>
    </row>
    <row r="189" spans="2:10" ht="15">
      <c r="B189" s="125" t="str">
        <f>INDEX(SUM!D:D,MATCH(SUM!$F$3,SUM!B:B,0),0)</f>
        <v>P071</v>
      </c>
      <c r="C189" s="127">
        <v>12</v>
      </c>
      <c r="D189" s="124" t="s">
        <v>1123</v>
      </c>
      <c r="E189" s="127">
        <f t="shared" si="2"/>
        <v>2018</v>
      </c>
      <c r="F189" s="203" t="s">
        <v>2300</v>
      </c>
      <c r="G189" s="128" t="s">
        <v>979</v>
      </c>
      <c r="H189" s="125" t="s">
        <v>2301</v>
      </c>
      <c r="I189" s="129">
        <f>+'08'!D13</f>
        <v>0</v>
      </c>
      <c r="J189" s="157"/>
    </row>
    <row r="190" spans="2:10" ht="15">
      <c r="B190" s="125" t="str">
        <f>INDEX(SUM!D:D,MATCH(SUM!$F$3,SUM!B:B,0),0)</f>
        <v>P071</v>
      </c>
      <c r="C190" s="127">
        <v>12</v>
      </c>
      <c r="D190" s="124" t="s">
        <v>1123</v>
      </c>
      <c r="E190" s="127">
        <f t="shared" si="2"/>
        <v>2018</v>
      </c>
      <c r="F190" s="203" t="s">
        <v>2302</v>
      </c>
      <c r="G190" s="128" t="s">
        <v>982</v>
      </c>
      <c r="H190" s="125" t="s">
        <v>2303</v>
      </c>
      <c r="I190" s="129">
        <f>+'08'!D14</f>
        <v>0</v>
      </c>
      <c r="J190" s="157"/>
    </row>
    <row r="191" spans="2:10" ht="15">
      <c r="B191" s="125" t="str">
        <f>INDEX(SUM!D:D,MATCH(SUM!$F$3,SUM!B:B,0),0)</f>
        <v>P071</v>
      </c>
      <c r="C191" s="127">
        <v>12</v>
      </c>
      <c r="D191" s="124" t="s">
        <v>1123</v>
      </c>
      <c r="E191" s="127">
        <f t="shared" si="2"/>
        <v>2018</v>
      </c>
      <c r="F191" s="203" t="s">
        <v>1127</v>
      </c>
      <c r="G191" s="128" t="s">
        <v>985</v>
      </c>
      <c r="H191" s="125" t="s">
        <v>2304</v>
      </c>
      <c r="I191" s="129">
        <f>+'08'!D15</f>
        <v>0</v>
      </c>
      <c r="J191" s="157"/>
    </row>
    <row r="192" spans="2:10" ht="15">
      <c r="B192" s="125" t="str">
        <f>INDEX(SUM!D:D,MATCH(SUM!$F$3,SUM!B:B,0),0)</f>
        <v>P071</v>
      </c>
      <c r="C192" s="127">
        <v>12</v>
      </c>
      <c r="D192" s="124" t="s">
        <v>1123</v>
      </c>
      <c r="E192" s="127">
        <f t="shared" si="2"/>
        <v>2018</v>
      </c>
      <c r="F192" s="203" t="s">
        <v>1129</v>
      </c>
      <c r="G192" s="128" t="s">
        <v>1000</v>
      </c>
      <c r="H192" s="125" t="s">
        <v>1130</v>
      </c>
      <c r="I192" s="129">
        <f>+'08'!D16</f>
        <v>4311584.47</v>
      </c>
      <c r="J192" s="157"/>
    </row>
    <row r="193" spans="2:10" ht="15">
      <c r="B193" s="125" t="str">
        <f>INDEX(SUM!D:D,MATCH(SUM!$F$3,SUM!B:B,0),0)</f>
        <v>P071</v>
      </c>
      <c r="C193" s="127">
        <v>13</v>
      </c>
      <c r="D193" s="124" t="s">
        <v>1131</v>
      </c>
      <c r="E193" s="127">
        <f t="shared" si="2"/>
        <v>2018</v>
      </c>
      <c r="F193" s="203" t="s">
        <v>2305</v>
      </c>
      <c r="G193" s="128" t="s">
        <v>974</v>
      </c>
      <c r="H193" s="125" t="s">
        <v>2306</v>
      </c>
      <c r="I193" s="129">
        <f>+'09'!D10</f>
        <v>6870705.16</v>
      </c>
      <c r="J193" s="157"/>
    </row>
    <row r="194" spans="2:10" ht="15">
      <c r="B194" s="125" t="str">
        <f>INDEX(SUM!D:D,MATCH(SUM!$F$3,SUM!B:B,0),0)</f>
        <v>P071</v>
      </c>
      <c r="C194" s="127">
        <v>13</v>
      </c>
      <c r="D194" s="124" t="s">
        <v>1131</v>
      </c>
      <c r="E194" s="127">
        <f t="shared" si="2"/>
        <v>2018</v>
      </c>
      <c r="F194" s="203" t="s">
        <v>2307</v>
      </c>
      <c r="G194" s="128" t="s">
        <v>1000</v>
      </c>
      <c r="H194" s="125" t="s">
        <v>2308</v>
      </c>
      <c r="I194" s="129">
        <f>+'09'!D11</f>
        <v>0</v>
      </c>
      <c r="J194" s="157"/>
    </row>
    <row r="195" spans="2:10" ht="15">
      <c r="B195" s="125" t="str">
        <f>INDEX(SUM!D:D,MATCH(SUM!$F$3,SUM!B:B,0),0)</f>
        <v>P071</v>
      </c>
      <c r="C195" s="127">
        <v>13</v>
      </c>
      <c r="D195" s="124" t="s">
        <v>1131</v>
      </c>
      <c r="E195" s="127">
        <f t="shared" si="2"/>
        <v>2018</v>
      </c>
      <c r="F195" s="203" t="s">
        <v>2309</v>
      </c>
      <c r="G195" s="128" t="s">
        <v>1305</v>
      </c>
      <c r="H195" s="125" t="s">
        <v>2310</v>
      </c>
      <c r="I195" s="129">
        <f>+'09'!D12</f>
        <v>0</v>
      </c>
      <c r="J195" s="157"/>
    </row>
    <row r="196" spans="2:10" ht="15">
      <c r="B196" s="125" t="str">
        <f>INDEX(SUM!D:D,MATCH(SUM!$F$3,SUM!B:B,0),0)</f>
        <v>P071</v>
      </c>
      <c r="C196" s="127">
        <v>13</v>
      </c>
      <c r="D196" s="124" t="s">
        <v>1131</v>
      </c>
      <c r="E196" s="127">
        <f t="shared" si="2"/>
        <v>2018</v>
      </c>
      <c r="F196" s="203" t="s">
        <v>2311</v>
      </c>
      <c r="G196" s="128" t="s">
        <v>1306</v>
      </c>
      <c r="H196" s="125" t="s">
        <v>2312</v>
      </c>
      <c r="I196" s="129">
        <f>+'09'!D13</f>
        <v>0</v>
      </c>
      <c r="J196" s="157"/>
    </row>
    <row r="197" spans="2:10" ht="15">
      <c r="B197" s="125" t="str">
        <f>INDEX(SUM!D:D,MATCH(SUM!$F$3,SUM!B:B,0),0)</f>
        <v>P071</v>
      </c>
      <c r="C197" s="127">
        <v>13</v>
      </c>
      <c r="D197" s="124" t="s">
        <v>1131</v>
      </c>
      <c r="E197" s="127">
        <f t="shared" si="2"/>
        <v>2018</v>
      </c>
      <c r="F197" s="203" t="s">
        <v>2313</v>
      </c>
      <c r="G197" s="128" t="s">
        <v>1307</v>
      </c>
      <c r="H197" s="125" t="s">
        <v>2314</v>
      </c>
      <c r="I197" s="129">
        <f>+'09'!D14</f>
        <v>0</v>
      </c>
      <c r="J197" s="157"/>
    </row>
    <row r="198" spans="2:10" ht="15">
      <c r="B198" s="125" t="str">
        <f>INDEX(SUM!D:D,MATCH(SUM!$F$3,SUM!B:B,0),0)</f>
        <v>P071</v>
      </c>
      <c r="C198" s="127">
        <v>13</v>
      </c>
      <c r="D198" s="124" t="s">
        <v>1131</v>
      </c>
      <c r="E198" s="127">
        <f t="shared" si="2"/>
        <v>2018</v>
      </c>
      <c r="F198" s="203" t="s">
        <v>2315</v>
      </c>
      <c r="G198" s="128" t="s">
        <v>1308</v>
      </c>
      <c r="H198" s="125" t="s">
        <v>2316</v>
      </c>
      <c r="I198" s="129">
        <f>+'09'!D15</f>
        <v>0</v>
      </c>
      <c r="J198" s="157"/>
    </row>
    <row r="199" spans="2:10" ht="15">
      <c r="B199" s="125" t="str">
        <f>INDEX(SUM!D:D,MATCH(SUM!$F$3,SUM!B:B,0),0)</f>
        <v>P071</v>
      </c>
      <c r="C199" s="127">
        <v>13</v>
      </c>
      <c r="D199" s="124" t="s">
        <v>1131</v>
      </c>
      <c r="E199" s="127">
        <f aca="true" t="shared" si="3" ref="E199:E262">E198</f>
        <v>2018</v>
      </c>
      <c r="F199" s="203" t="s">
        <v>2317</v>
      </c>
      <c r="G199" s="128" t="s">
        <v>1001</v>
      </c>
      <c r="H199" s="125" t="s">
        <v>2318</v>
      </c>
      <c r="I199" s="129">
        <f>+'09'!D16</f>
        <v>6870705.16</v>
      </c>
      <c r="J199" s="157"/>
    </row>
    <row r="200" spans="2:10" ht="15">
      <c r="B200" s="125" t="str">
        <f>INDEX(SUM!D:D,MATCH(SUM!$F$3,SUM!B:B,0),0)</f>
        <v>P071</v>
      </c>
      <c r="C200" s="127">
        <v>14</v>
      </c>
      <c r="D200" s="124" t="s">
        <v>1132</v>
      </c>
      <c r="E200" s="127">
        <f t="shared" si="3"/>
        <v>2018</v>
      </c>
      <c r="F200" s="203" t="s">
        <v>1133</v>
      </c>
      <c r="G200" s="124" t="s">
        <v>917</v>
      </c>
      <c r="H200" s="124" t="str">
        <f>'10'!C10</f>
        <v>DESPESAS COM SAÚDE</v>
      </c>
      <c r="I200" s="129">
        <f>+'10'!D10</f>
        <v>7709787.879999999</v>
      </c>
      <c r="J200" s="157"/>
    </row>
    <row r="201" spans="2:10" ht="15">
      <c r="B201" s="125" t="str">
        <f>INDEX(SUM!D:D,MATCH(SUM!$F$3,SUM!B:B,0),0)</f>
        <v>P071</v>
      </c>
      <c r="C201" s="127">
        <v>14</v>
      </c>
      <c r="D201" s="124" t="s">
        <v>1132</v>
      </c>
      <c r="E201" s="127">
        <f t="shared" si="3"/>
        <v>2018</v>
      </c>
      <c r="F201" s="203" t="s">
        <v>1134</v>
      </c>
      <c r="G201" s="124" t="s">
        <v>920</v>
      </c>
      <c r="H201" s="124" t="str">
        <f>'10'!C11</f>
        <v>Atenção Básica</v>
      </c>
      <c r="I201" s="129">
        <f>+'10'!D11</f>
        <v>2672735.72</v>
      </c>
      <c r="J201" s="157"/>
    </row>
    <row r="202" spans="2:10" ht="15">
      <c r="B202" s="125" t="str">
        <f>INDEX(SUM!D:D,MATCH(SUM!$F$3,SUM!B:B,0),0)</f>
        <v>P071</v>
      </c>
      <c r="C202" s="127">
        <v>14</v>
      </c>
      <c r="D202" s="124" t="s">
        <v>1132</v>
      </c>
      <c r="E202" s="127">
        <f t="shared" si="3"/>
        <v>2018</v>
      </c>
      <c r="F202" s="203" t="s">
        <v>1135</v>
      </c>
      <c r="G202" s="124" t="s">
        <v>946</v>
      </c>
      <c r="H202" s="124" t="str">
        <f>'10'!C12</f>
        <v>Assistência Hospitalar e Ambulatorial</v>
      </c>
      <c r="I202" s="129">
        <f>+'10'!D12</f>
        <v>1914397.7</v>
      </c>
      <c r="J202" s="157"/>
    </row>
    <row r="203" spans="2:10" ht="15">
      <c r="B203" s="125" t="str">
        <f>INDEX(SUM!D:D,MATCH(SUM!$F$3,SUM!B:B,0),0)</f>
        <v>P071</v>
      </c>
      <c r="C203" s="127">
        <v>14</v>
      </c>
      <c r="D203" s="124" t="s">
        <v>1132</v>
      </c>
      <c r="E203" s="127">
        <f t="shared" si="3"/>
        <v>2018</v>
      </c>
      <c r="F203" s="203" t="s">
        <v>1136</v>
      </c>
      <c r="G203" s="124" t="s">
        <v>972</v>
      </c>
      <c r="H203" s="124" t="str">
        <f>'10'!C13</f>
        <v>Suporte Profilático</v>
      </c>
      <c r="I203" s="129">
        <f>+'10'!D13</f>
        <v>0</v>
      </c>
      <c r="J203" s="157"/>
    </row>
    <row r="204" spans="2:10" ht="15">
      <c r="B204" s="125" t="str">
        <f>INDEX(SUM!D:D,MATCH(SUM!$F$3,SUM!B:B,0),0)</f>
        <v>P071</v>
      </c>
      <c r="C204" s="127">
        <v>14</v>
      </c>
      <c r="D204" s="124" t="s">
        <v>1132</v>
      </c>
      <c r="E204" s="127">
        <f t="shared" si="3"/>
        <v>2018</v>
      </c>
      <c r="F204" s="203" t="s">
        <v>1138</v>
      </c>
      <c r="G204" s="124" t="s">
        <v>1069</v>
      </c>
      <c r="H204" s="124" t="str">
        <f>'10'!C14</f>
        <v>Vigilância Sanitária</v>
      </c>
      <c r="I204" s="129">
        <f>+'10'!D14</f>
        <v>86265.59</v>
      </c>
      <c r="J204" s="157"/>
    </row>
    <row r="205" spans="2:10" ht="15">
      <c r="B205" s="125" t="str">
        <f>INDEX(SUM!D:D,MATCH(SUM!$F$3,SUM!B:B,0),0)</f>
        <v>P071</v>
      </c>
      <c r="C205" s="127">
        <v>14</v>
      </c>
      <c r="D205" s="124" t="s">
        <v>1132</v>
      </c>
      <c r="E205" s="127">
        <f t="shared" si="3"/>
        <v>2018</v>
      </c>
      <c r="F205" s="203" t="s">
        <v>1139</v>
      </c>
      <c r="G205" s="124" t="s">
        <v>1140</v>
      </c>
      <c r="H205" s="124" t="str">
        <f>'10'!C15</f>
        <v>Vigilância Epidemiológica</v>
      </c>
      <c r="I205" s="129">
        <f>+'10'!D15</f>
        <v>182857.93</v>
      </c>
      <c r="J205" s="157"/>
    </row>
    <row r="206" spans="2:10" ht="15">
      <c r="B206" s="125" t="str">
        <f>INDEX(SUM!D:D,MATCH(SUM!$F$3,SUM!B:B,0),0)</f>
        <v>P071</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P071</v>
      </c>
      <c r="C207" s="127">
        <v>14</v>
      </c>
      <c r="D207" s="124" t="s">
        <v>1132</v>
      </c>
      <c r="E207" s="127">
        <f t="shared" si="3"/>
        <v>2018</v>
      </c>
      <c r="F207" s="203" t="s">
        <v>1143</v>
      </c>
      <c r="G207" s="124" t="s">
        <v>1144</v>
      </c>
      <c r="H207" s="124" t="str">
        <f>'10'!C17</f>
        <v>Outras subfunções</v>
      </c>
      <c r="I207" s="129">
        <f>+'10'!D17</f>
        <v>2853530.94</v>
      </c>
      <c r="J207" s="157"/>
    </row>
    <row r="208" spans="2:10" ht="15">
      <c r="B208" s="125" t="str">
        <f>INDEX(SUM!D:D,MATCH(SUM!$F$3,SUM!B:B,0),0)</f>
        <v>P071</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P071</v>
      </c>
      <c r="C209" s="127">
        <v>14</v>
      </c>
      <c r="D209" s="124" t="s">
        <v>1132</v>
      </c>
      <c r="E209" s="127">
        <f t="shared" si="3"/>
        <v>2018</v>
      </c>
      <c r="F209" s="203" t="s">
        <v>1145</v>
      </c>
      <c r="G209" s="124" t="s">
        <v>974</v>
      </c>
      <c r="H209" s="124" t="str">
        <f>'10'!C19</f>
        <v>(-) DEDUÇÕES</v>
      </c>
      <c r="I209" s="129">
        <f>+'10'!D19</f>
        <v>3457098.19</v>
      </c>
      <c r="J209" s="157"/>
    </row>
    <row r="210" spans="2:10" ht="15">
      <c r="B210" s="125" t="str">
        <f>INDEX(SUM!D:D,MATCH(SUM!$F$3,SUM!B:B,0),0)</f>
        <v>P071</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P071</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P071</v>
      </c>
      <c r="C212" s="127">
        <v>14</v>
      </c>
      <c r="D212" s="124" t="s">
        <v>1132</v>
      </c>
      <c r="E212" s="127">
        <f t="shared" si="3"/>
        <v>2018</v>
      </c>
      <c r="F212" s="203" t="s">
        <v>1149</v>
      </c>
      <c r="G212" s="124" t="s">
        <v>982</v>
      </c>
      <c r="H212" s="124" t="str">
        <f>'10'!C22</f>
        <v>Despesas custeadas com outros recursos da saúde</v>
      </c>
      <c r="I212" s="129">
        <f>+'10'!D22</f>
        <v>3457098.19</v>
      </c>
      <c r="J212" s="157"/>
    </row>
    <row r="213" spans="2:10" ht="15">
      <c r="B213" s="125" t="str">
        <f>INDEX(SUM!D:D,MATCH(SUM!$F$3,SUM!B:B,0),0)</f>
        <v>P071</v>
      </c>
      <c r="C213" s="127">
        <v>14</v>
      </c>
      <c r="D213" s="124" t="s">
        <v>1132</v>
      </c>
      <c r="E213" s="127">
        <f t="shared" si="3"/>
        <v>2018</v>
      </c>
      <c r="F213" s="203" t="s">
        <v>1150</v>
      </c>
      <c r="G213" s="124" t="s">
        <v>1151</v>
      </c>
      <c r="H213" s="124" t="str">
        <f>'10'!C23</f>
        <v>Despesas pagas com Recursos de Transferências para Saúde</v>
      </c>
      <c r="I213" s="129">
        <f>+'10'!D23</f>
        <v>3457098.19</v>
      </c>
      <c r="J213" s="157"/>
    </row>
    <row r="214" spans="2:10" ht="15">
      <c r="B214" s="125" t="str">
        <f>INDEX(SUM!D:D,MATCH(SUM!$F$3,SUM!B:B,0),0)</f>
        <v>P071</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P071</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P071</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P071</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P071</v>
      </c>
      <c r="C218" s="127">
        <v>14</v>
      </c>
      <c r="D218" s="124" t="s">
        <v>1132</v>
      </c>
      <c r="E218" s="127">
        <f t="shared" si="3"/>
        <v>2018</v>
      </c>
      <c r="F218" s="203" t="s">
        <v>1160</v>
      </c>
      <c r="G218" s="124" t="s">
        <v>1000</v>
      </c>
      <c r="H218" s="124" t="str">
        <f>'10'!C28</f>
        <v>DESPESAS PRÓPRIAS AÇÕES E SERVIÇOS PÚBLICOS DE SAÚDE - recursos oriundos do FMS (01. - 02.)</v>
      </c>
      <c r="I218" s="129">
        <f>+'10'!D28</f>
        <v>4252689.6899999995</v>
      </c>
      <c r="J218" s="157"/>
    </row>
    <row r="219" spans="2:10" ht="15">
      <c r="B219" s="125" t="str">
        <f>INDEX(SUM!D:D,MATCH(SUM!$F$3,SUM!B:B,0),0)</f>
        <v>P071</v>
      </c>
      <c r="C219" s="127">
        <v>49</v>
      </c>
      <c r="D219" s="124" t="s">
        <v>1162</v>
      </c>
      <c r="E219" s="127">
        <f t="shared" si="3"/>
        <v>2018</v>
      </c>
      <c r="F219" s="203" t="s">
        <v>1161</v>
      </c>
      <c r="G219" s="128" t="s">
        <v>1058</v>
      </c>
      <c r="H219" s="125" t="str">
        <f>'13'!C10</f>
        <v>Despesa Autorizada para a Câmara no Exercício de 2018</v>
      </c>
      <c r="I219" s="129">
        <f>'13'!D10</f>
        <v>1147091.76</v>
      </c>
      <c r="J219" s="157"/>
    </row>
    <row r="220" spans="2:10" ht="15">
      <c r="B220" s="125" t="str">
        <f>INDEX(SUM!D:D,MATCH(SUM!$F$3,SUM!B:B,0),0)</f>
        <v>P071</v>
      </c>
      <c r="C220" s="127">
        <v>49</v>
      </c>
      <c r="D220" s="124" t="s">
        <v>1162</v>
      </c>
      <c r="E220" s="127">
        <f t="shared" si="3"/>
        <v>2018</v>
      </c>
      <c r="F220" s="203" t="s">
        <v>1163</v>
      </c>
      <c r="G220" s="128" t="s">
        <v>1059</v>
      </c>
      <c r="H220" s="125" t="str">
        <f>'13'!C11</f>
        <v>Valor repassado ao Legislativo (incluindo os inativos)</v>
      </c>
      <c r="I220" s="129">
        <f>'13'!D11</f>
        <v>0</v>
      </c>
      <c r="J220" s="157"/>
    </row>
    <row r="221" spans="2:10" ht="15">
      <c r="B221" s="125" t="str">
        <f>INDEX(SUM!D:D,MATCH(SUM!$F$3,SUM!B:B,0),0)</f>
        <v>P071</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P071</v>
      </c>
      <c r="C222" s="127">
        <v>49</v>
      </c>
      <c r="D222" s="124" t="s">
        <v>1162</v>
      </c>
      <c r="E222" s="127">
        <f t="shared" si="3"/>
        <v>2018</v>
      </c>
      <c r="F222" s="203" t="s">
        <v>1167</v>
      </c>
      <c r="G222" s="128" t="s">
        <v>1061</v>
      </c>
      <c r="H222" s="125" t="str">
        <f>'13'!C13</f>
        <v>Valor repassado ao Legislativo (sem os inativos) = (08-09)</v>
      </c>
      <c r="I222" s="129">
        <f>'13'!D13</f>
        <v>0</v>
      </c>
      <c r="J222" s="157"/>
    </row>
    <row r="223" spans="1:10" s="210" customFormat="1" ht="15">
      <c r="A223" s="204"/>
      <c r="B223" s="207" t="str">
        <f>INDEX(SUM!D:D,MATCH(SUM!$F$3,SUM!B:B,0),0)</f>
        <v>P071</v>
      </c>
      <c r="C223" s="211">
        <v>20</v>
      </c>
      <c r="D223" s="205" t="s">
        <v>1168</v>
      </c>
      <c r="E223" s="127">
        <f t="shared" si="3"/>
        <v>2018</v>
      </c>
      <c r="F223" s="203" t="s">
        <v>1169</v>
      </c>
      <c r="G223" s="206" t="s">
        <v>917</v>
      </c>
      <c r="H223" s="207" t="s">
        <v>458</v>
      </c>
      <c r="I223" s="208">
        <f>'03'!D11</f>
        <v>39288000</v>
      </c>
      <c r="J223" s="157"/>
    </row>
    <row r="224" spans="1:10" s="210" customFormat="1" ht="15">
      <c r="A224" s="204"/>
      <c r="B224" s="207" t="str">
        <f>INDEX(SUM!D:D,MATCH(SUM!$F$3,SUM!B:B,0),0)</f>
        <v>P071</v>
      </c>
      <c r="C224" s="211">
        <v>20</v>
      </c>
      <c r="D224" s="205" t="s">
        <v>1168</v>
      </c>
      <c r="E224" s="127">
        <f t="shared" si="3"/>
        <v>2018</v>
      </c>
      <c r="F224" s="203" t="s">
        <v>1170</v>
      </c>
      <c r="G224" s="206" t="s">
        <v>977</v>
      </c>
      <c r="H224" s="207" t="s">
        <v>1662</v>
      </c>
      <c r="I224" s="208">
        <f>'03'!D24</f>
        <v>25552000</v>
      </c>
      <c r="J224" s="157"/>
    </row>
    <row r="225" spans="1:10" s="210" customFormat="1" ht="15">
      <c r="A225" s="204"/>
      <c r="B225" s="207" t="str">
        <f>INDEX(SUM!D:D,MATCH(SUM!$F$3,SUM!B:B,0),0)</f>
        <v>P071</v>
      </c>
      <c r="C225" s="211">
        <v>20</v>
      </c>
      <c r="D225" s="205" t="s">
        <v>1168</v>
      </c>
      <c r="E225" s="127">
        <f t="shared" si="3"/>
        <v>2018</v>
      </c>
      <c r="F225" s="203" t="s">
        <v>1171</v>
      </c>
      <c r="G225" s="206" t="s">
        <v>979</v>
      </c>
      <c r="H225" s="207" t="s">
        <v>1172</v>
      </c>
      <c r="I225" s="208">
        <f>'03'!D25</f>
        <v>6906000</v>
      </c>
      <c r="J225" s="157"/>
    </row>
    <row r="226" spans="1:10" s="210" customFormat="1" ht="15">
      <c r="A226" s="204"/>
      <c r="B226" s="207" t="str">
        <f>INDEX(SUM!D:D,MATCH(SUM!$F$3,SUM!B:B,0),0)</f>
        <v>P071</v>
      </c>
      <c r="C226" s="211">
        <v>20</v>
      </c>
      <c r="D226" s="205" t="s">
        <v>1168</v>
      </c>
      <c r="E226" s="127">
        <f t="shared" si="3"/>
        <v>2018</v>
      </c>
      <c r="F226" s="203" t="s">
        <v>1173</v>
      </c>
      <c r="G226" s="206" t="s">
        <v>982</v>
      </c>
      <c r="H226" s="207" t="s">
        <v>1174</v>
      </c>
      <c r="I226" s="208">
        <f>'03'!D26</f>
        <v>1830000</v>
      </c>
      <c r="J226" s="157"/>
    </row>
    <row r="227" spans="1:10" s="210" customFormat="1" ht="15">
      <c r="A227" s="204"/>
      <c r="B227" s="207" t="str">
        <f>INDEX(SUM!D:D,MATCH(SUM!$F$3,SUM!B:B,0),0)</f>
        <v>P071</v>
      </c>
      <c r="C227" s="211">
        <v>20</v>
      </c>
      <c r="D227" s="205" t="s">
        <v>1168</v>
      </c>
      <c r="E227" s="127">
        <f t="shared" si="3"/>
        <v>2018</v>
      </c>
      <c r="F227" s="203" t="s">
        <v>1175</v>
      </c>
      <c r="G227" s="206" t="s">
        <v>985</v>
      </c>
      <c r="H227" s="207" t="s">
        <v>1176</v>
      </c>
      <c r="I227" s="208">
        <f>'03'!D27</f>
        <v>5000000</v>
      </c>
      <c r="J227" s="157"/>
    </row>
    <row r="228" spans="1:10" s="210" customFormat="1" ht="15">
      <c r="A228" s="204"/>
      <c r="B228" s="125" t="str">
        <f>INDEX(SUM!D:D,MATCH(SUM!$F$3,SUM!B:B,0),0)</f>
        <v>P071</v>
      </c>
      <c r="C228" s="127">
        <v>26</v>
      </c>
      <c r="D228" s="124" t="s">
        <v>1320</v>
      </c>
      <c r="E228" s="127">
        <f t="shared" si="3"/>
        <v>2018</v>
      </c>
      <c r="F228" s="203" t="s">
        <v>1321</v>
      </c>
      <c r="G228" s="128" t="s">
        <v>920</v>
      </c>
      <c r="H228" s="125" t="str">
        <f>"IPTU Orçado "&amp;BDValores!E228</f>
        <v>IPTU Orçado 2018</v>
      </c>
      <c r="I228" s="129">
        <f>'03'!D15</f>
        <v>190000</v>
      </c>
      <c r="J228" s="157"/>
    </row>
    <row r="229" spans="1:10" s="210" customFormat="1" ht="15">
      <c r="A229" s="204"/>
      <c r="B229" s="125" t="str">
        <f>INDEX(SUM!D:D,MATCH(SUM!$F$3,SUM!B:B,0),0)</f>
        <v>P071</v>
      </c>
      <c r="C229" s="127">
        <v>26</v>
      </c>
      <c r="D229" s="124" t="s">
        <v>1320</v>
      </c>
      <c r="E229" s="127">
        <f t="shared" si="3"/>
        <v>2018</v>
      </c>
      <c r="F229" s="203" t="s">
        <v>1322</v>
      </c>
      <c r="G229" s="128" t="s">
        <v>977</v>
      </c>
      <c r="H229" s="125" t="str">
        <f>"ITBI Orçado "&amp;BDValores!E229</f>
        <v>ITBI Orçado 2018</v>
      </c>
      <c r="I229" s="129">
        <f>'03'!D16</f>
        <v>71000</v>
      </c>
      <c r="J229" s="157"/>
    </row>
    <row r="230" spans="1:10" s="210" customFormat="1" ht="15">
      <c r="A230" s="204"/>
      <c r="B230" s="125" t="str">
        <f>INDEX(SUM!D:D,MATCH(SUM!$F$3,SUM!B:B,0),0)</f>
        <v>P071</v>
      </c>
      <c r="C230" s="127">
        <v>26</v>
      </c>
      <c r="D230" s="124" t="s">
        <v>1320</v>
      </c>
      <c r="E230" s="127">
        <f t="shared" si="3"/>
        <v>2018</v>
      </c>
      <c r="F230" s="203" t="s">
        <v>1323</v>
      </c>
      <c r="G230" s="128" t="s">
        <v>1305</v>
      </c>
      <c r="H230" s="125" t="str">
        <f>"ISS Orçado "&amp;BDValores!E230</f>
        <v>ISS Orçado 2018</v>
      </c>
      <c r="I230" s="129">
        <f>'03'!D17</f>
        <v>602500</v>
      </c>
      <c r="J230" s="157"/>
    </row>
    <row r="231" spans="1:10" s="210" customFormat="1" ht="15">
      <c r="A231" s="204"/>
      <c r="B231" s="125" t="str">
        <f>INDEX(SUM!D:D,MATCH(SUM!$F$3,SUM!B:B,0),0)</f>
        <v>P071</v>
      </c>
      <c r="C231" s="127">
        <v>26</v>
      </c>
      <c r="D231" s="124" t="s">
        <v>1320</v>
      </c>
      <c r="E231" s="127">
        <f t="shared" si="3"/>
        <v>2018</v>
      </c>
      <c r="F231" s="203" t="s">
        <v>1324</v>
      </c>
      <c r="G231" s="128" t="s">
        <v>1049</v>
      </c>
      <c r="H231" s="125" t="str">
        <f>"IRPF Orçado "&amp;BDValores!E231</f>
        <v>IRPF Orçado 2018</v>
      </c>
      <c r="I231" s="129">
        <f>'03'!D18</f>
        <v>200000</v>
      </c>
      <c r="J231" s="157"/>
    </row>
    <row r="232" spans="1:10" s="210" customFormat="1" ht="15">
      <c r="A232" s="204"/>
      <c r="B232" s="125" t="str">
        <f>INDEX(SUM!D:D,MATCH(SUM!$F$3,SUM!B:B,0),0)</f>
        <v>P071</v>
      </c>
      <c r="C232" s="127">
        <v>26</v>
      </c>
      <c r="D232" s="124" t="s">
        <v>1320</v>
      </c>
      <c r="E232" s="127">
        <f t="shared" si="3"/>
        <v>2018</v>
      </c>
      <c r="F232" s="203" t="s">
        <v>1325</v>
      </c>
      <c r="G232" s="128" t="s">
        <v>1288</v>
      </c>
      <c r="H232" s="125" t="str">
        <f>"Taxas Orçadas "&amp;BDValores!E232</f>
        <v>Taxas Orçadas 2018</v>
      </c>
      <c r="I232" s="129">
        <f>'03'!D19</f>
        <v>113000</v>
      </c>
      <c r="J232" s="157"/>
    </row>
    <row r="233" spans="1:10" s="210" customFormat="1" ht="15">
      <c r="A233" s="204"/>
      <c r="B233" s="125" t="str">
        <f>INDEX(SUM!D:D,MATCH(SUM!$F$3,SUM!B:B,0),0)</f>
        <v>P071</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490000</v>
      </c>
      <c r="J233" s="157"/>
    </row>
    <row r="234" spans="1:10" s="210" customFormat="1" ht="15">
      <c r="A234" s="204"/>
      <c r="B234" s="125" t="str">
        <f>INDEX(SUM!D:D,MATCH(SUM!$F$3,SUM!B:B,0),0)</f>
        <v>P071</v>
      </c>
      <c r="C234" s="127">
        <v>26</v>
      </c>
      <c r="D234" s="124" t="s">
        <v>1320</v>
      </c>
      <c r="E234" s="127">
        <f t="shared" si="3"/>
        <v>2018</v>
      </c>
      <c r="F234" s="203" t="s">
        <v>1328</v>
      </c>
      <c r="G234" s="128" t="s">
        <v>1329</v>
      </c>
      <c r="H234" s="125" t="str">
        <f>'03'!B21</f>
        <v>Dívida Ativa Tributária</v>
      </c>
      <c r="I234" s="129">
        <f>'03'!D21</f>
        <v>115000</v>
      </c>
      <c r="J234" s="209"/>
    </row>
    <row r="235" spans="2:10" ht="15">
      <c r="B235" s="125" t="str">
        <f>INDEX(SUM!D:D,MATCH(SUM!$F$3,SUM!B:B,0),0)</f>
        <v>P071</v>
      </c>
      <c r="C235" s="127">
        <v>21</v>
      </c>
      <c r="D235" s="124" t="s">
        <v>1177</v>
      </c>
      <c r="E235" s="127">
        <f t="shared" si="3"/>
        <v>2018</v>
      </c>
      <c r="F235" s="203" t="s">
        <v>1178</v>
      </c>
      <c r="G235" s="128" t="s">
        <v>920</v>
      </c>
      <c r="H235" s="125" t="str">
        <f>'05'!C12</f>
        <v>LEGISLATIVA</v>
      </c>
      <c r="I235" s="129">
        <f>'05'!D12</f>
        <v>1147010.51</v>
      </c>
      <c r="J235" s="158"/>
    </row>
    <row r="236" spans="2:10" ht="15">
      <c r="B236" s="125" t="str">
        <f>INDEX(SUM!D:D,MATCH(SUM!$F$3,SUM!B:B,0),0)</f>
        <v>P071</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P071</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P071</v>
      </c>
      <c r="C238" s="127">
        <v>21</v>
      </c>
      <c r="D238" s="124" t="s">
        <v>1177</v>
      </c>
      <c r="E238" s="127">
        <f t="shared" si="3"/>
        <v>2018</v>
      </c>
      <c r="F238" s="203" t="s">
        <v>1184</v>
      </c>
      <c r="G238" s="128" t="s">
        <v>1069</v>
      </c>
      <c r="H238" s="125" t="str">
        <f>'05'!C15</f>
        <v>ADMINISTRAÇÃO</v>
      </c>
      <c r="I238" s="129">
        <f>'05'!D15</f>
        <v>2889596.42</v>
      </c>
      <c r="J238" s="158"/>
    </row>
    <row r="239" spans="2:10" ht="15">
      <c r="B239" s="125" t="str">
        <f>INDEX(SUM!D:D,MATCH(SUM!$F$3,SUM!B:B,0),0)</f>
        <v>P071</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P071</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P071</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P071</v>
      </c>
      <c r="C242" s="127">
        <v>21</v>
      </c>
      <c r="D242" s="124" t="s">
        <v>1177</v>
      </c>
      <c r="E242" s="127">
        <f t="shared" si="3"/>
        <v>2018</v>
      </c>
      <c r="F242" s="203" t="s">
        <v>1192</v>
      </c>
      <c r="G242" s="128" t="s">
        <v>1193</v>
      </c>
      <c r="H242" s="125" t="str">
        <f>'05'!C19</f>
        <v>ASSISTÊNCIA SOCIAL</v>
      </c>
      <c r="I242" s="129">
        <f>'05'!D19</f>
        <v>1798159.08</v>
      </c>
      <c r="J242" s="158"/>
    </row>
    <row r="243" spans="2:10" ht="15">
      <c r="B243" s="125" t="str">
        <f>INDEX(SUM!D:D,MATCH(SUM!$F$3,SUM!B:B,0),0)</f>
        <v>P071</v>
      </c>
      <c r="C243" s="127">
        <v>21</v>
      </c>
      <c r="D243" s="124" t="s">
        <v>1177</v>
      </c>
      <c r="E243" s="127">
        <f t="shared" si="3"/>
        <v>2018</v>
      </c>
      <c r="F243" s="203" t="s">
        <v>1194</v>
      </c>
      <c r="G243" s="128" t="s">
        <v>1195</v>
      </c>
      <c r="H243" s="125" t="str">
        <f>'05'!C20</f>
        <v>PREVIDÊNCIA SOCIAL</v>
      </c>
      <c r="I243" s="129">
        <f>'05'!D20</f>
        <v>6173063.38</v>
      </c>
      <c r="J243" s="158"/>
    </row>
    <row r="244" spans="2:10" ht="15">
      <c r="B244" s="125" t="str">
        <f>INDEX(SUM!D:D,MATCH(SUM!$F$3,SUM!B:B,0),0)</f>
        <v>P071</v>
      </c>
      <c r="C244" s="127">
        <v>21</v>
      </c>
      <c r="D244" s="124" t="s">
        <v>1177</v>
      </c>
      <c r="E244" s="127">
        <f t="shared" si="3"/>
        <v>2018</v>
      </c>
      <c r="F244" s="203" t="s">
        <v>1197</v>
      </c>
      <c r="G244" s="128" t="s">
        <v>1198</v>
      </c>
      <c r="H244" s="125" t="str">
        <f>'05'!C21</f>
        <v>SAÚDE</v>
      </c>
      <c r="I244" s="129">
        <f>'05'!D21</f>
        <v>7709787.879999999</v>
      </c>
      <c r="J244" s="158"/>
    </row>
    <row r="245" spans="2:10" ht="15">
      <c r="B245" s="125" t="str">
        <f>INDEX(SUM!D:D,MATCH(SUM!$F$3,SUM!B:B,0),0)</f>
        <v>P071</v>
      </c>
      <c r="C245" s="127">
        <v>21</v>
      </c>
      <c r="D245" s="124" t="s">
        <v>1177</v>
      </c>
      <c r="E245" s="127">
        <f t="shared" si="3"/>
        <v>2018</v>
      </c>
      <c r="F245" s="203" t="s">
        <v>1199</v>
      </c>
      <c r="G245" s="128" t="s">
        <v>1200</v>
      </c>
      <c r="H245" s="125" t="str">
        <f>'05'!C22</f>
        <v>Atenção Básica</v>
      </c>
      <c r="I245" s="129">
        <f>'05'!D22</f>
        <v>2672735.72</v>
      </c>
      <c r="J245" s="158"/>
    </row>
    <row r="246" spans="2:10" ht="15">
      <c r="B246" s="125" t="str">
        <f>INDEX(SUM!D:D,MATCH(SUM!$F$3,SUM!B:B,0),0)</f>
        <v>P071</v>
      </c>
      <c r="C246" s="127">
        <v>21</v>
      </c>
      <c r="D246" s="124" t="s">
        <v>1177</v>
      </c>
      <c r="E246" s="127">
        <f t="shared" si="3"/>
        <v>2018</v>
      </c>
      <c r="F246" s="203" t="s">
        <v>1201</v>
      </c>
      <c r="G246" s="128" t="s">
        <v>1202</v>
      </c>
      <c r="H246" s="125" t="str">
        <f>'05'!C23</f>
        <v>Assistência Hospitalar e Ambulatorial</v>
      </c>
      <c r="I246" s="129">
        <f>'05'!D23</f>
        <v>1914397.7</v>
      </c>
      <c r="J246" s="158"/>
    </row>
    <row r="247" spans="2:10" ht="15">
      <c r="B247" s="125" t="str">
        <f>INDEX(SUM!D:D,MATCH(SUM!$F$3,SUM!B:B,0),0)</f>
        <v>P071</v>
      </c>
      <c r="C247" s="127">
        <v>21</v>
      </c>
      <c r="D247" s="124" t="s">
        <v>1177</v>
      </c>
      <c r="E247" s="127">
        <f t="shared" si="3"/>
        <v>2018</v>
      </c>
      <c r="F247" s="203" t="s">
        <v>1203</v>
      </c>
      <c r="G247" s="128" t="s">
        <v>1204</v>
      </c>
      <c r="H247" s="125" t="str">
        <f>'05'!C24</f>
        <v>Suporte Profilático e Terapêutico</v>
      </c>
      <c r="I247" s="129">
        <f>'05'!D24</f>
        <v>0</v>
      </c>
      <c r="J247" s="158"/>
    </row>
    <row r="248" spans="2:10" ht="15">
      <c r="B248" s="125" t="str">
        <f>INDEX(SUM!D:D,MATCH(SUM!$F$3,SUM!B:B,0),0)</f>
        <v>P071</v>
      </c>
      <c r="C248" s="127">
        <v>21</v>
      </c>
      <c r="D248" s="124" t="s">
        <v>1177</v>
      </c>
      <c r="E248" s="127">
        <f t="shared" si="3"/>
        <v>2018</v>
      </c>
      <c r="F248" s="203" t="s">
        <v>1205</v>
      </c>
      <c r="G248" s="128" t="s">
        <v>1206</v>
      </c>
      <c r="H248" s="125" t="str">
        <f>'05'!C25</f>
        <v>Vigilância Sanitária</v>
      </c>
      <c r="I248" s="129">
        <f>'05'!D25</f>
        <v>86265.59</v>
      </c>
      <c r="J248" s="158"/>
    </row>
    <row r="249" spans="2:10" ht="15">
      <c r="B249" s="125" t="str">
        <f>INDEX(SUM!D:D,MATCH(SUM!$F$3,SUM!B:B,0),0)</f>
        <v>P071</v>
      </c>
      <c r="C249" s="127">
        <v>21</v>
      </c>
      <c r="D249" s="124" t="s">
        <v>1177</v>
      </c>
      <c r="E249" s="127">
        <f t="shared" si="3"/>
        <v>2018</v>
      </c>
      <c r="F249" s="203" t="s">
        <v>1207</v>
      </c>
      <c r="G249" s="128" t="s">
        <v>1208</v>
      </c>
      <c r="H249" s="125" t="str">
        <f>'05'!C26</f>
        <v>Vigilância Epidemiológica</v>
      </c>
      <c r="I249" s="129">
        <f>'05'!D26</f>
        <v>182857.93</v>
      </c>
      <c r="J249" s="158"/>
    </row>
    <row r="250" spans="2:10" ht="15">
      <c r="B250" s="125" t="str">
        <f>INDEX(SUM!D:D,MATCH(SUM!$F$3,SUM!B:B,0),0)</f>
        <v>P071</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P071</v>
      </c>
      <c r="C251" s="127">
        <v>21</v>
      </c>
      <c r="D251" s="124" t="s">
        <v>1177</v>
      </c>
      <c r="E251" s="127">
        <f t="shared" si="3"/>
        <v>2018</v>
      </c>
      <c r="F251" s="203" t="s">
        <v>1211</v>
      </c>
      <c r="G251" s="128" t="s">
        <v>1212</v>
      </c>
      <c r="H251" s="125" t="str">
        <f>'05'!C28</f>
        <v>Demais Subfunções</v>
      </c>
      <c r="I251" s="129">
        <f>'05'!D28</f>
        <v>2853530.94</v>
      </c>
      <c r="J251" s="158"/>
    </row>
    <row r="252" spans="2:10" ht="15">
      <c r="B252" s="125" t="str">
        <f>INDEX(SUM!D:D,MATCH(SUM!$F$3,SUM!B:B,0),0)</f>
        <v>P071</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P071</v>
      </c>
      <c r="C253" s="127">
        <v>21</v>
      </c>
      <c r="D253" s="124" t="s">
        <v>1177</v>
      </c>
      <c r="E253" s="127">
        <f t="shared" si="3"/>
        <v>2018</v>
      </c>
      <c r="F253" s="203" t="s">
        <v>1216</v>
      </c>
      <c r="G253" s="128" t="s">
        <v>1217</v>
      </c>
      <c r="H253" s="125" t="str">
        <f>'05'!C30</f>
        <v>EDUCAÇÃO</v>
      </c>
      <c r="I253" s="129">
        <f>'05'!D30</f>
        <v>10154238.85</v>
      </c>
      <c r="J253" s="158"/>
    </row>
    <row r="254" spans="2:10" ht="15">
      <c r="B254" s="125" t="str">
        <f>INDEX(SUM!D:D,MATCH(SUM!$F$3,SUM!B:B,0),0)</f>
        <v>P071</v>
      </c>
      <c r="C254" s="127">
        <v>21</v>
      </c>
      <c r="D254" s="124" t="s">
        <v>1177</v>
      </c>
      <c r="E254" s="127">
        <f t="shared" si="3"/>
        <v>2018</v>
      </c>
      <c r="F254" s="203" t="s">
        <v>1218</v>
      </c>
      <c r="G254" s="128" t="s">
        <v>1219</v>
      </c>
      <c r="H254" s="125" t="str">
        <f>'05'!C31</f>
        <v>Ensino Fundamental</v>
      </c>
      <c r="I254" s="129">
        <f>'05'!D31</f>
        <v>9184799.65</v>
      </c>
      <c r="J254" s="158"/>
    </row>
    <row r="255" spans="2:10" ht="15">
      <c r="B255" s="125" t="str">
        <f>INDEX(SUM!D:D,MATCH(SUM!$F$3,SUM!B:B,0),0)</f>
        <v>P071</v>
      </c>
      <c r="C255" s="127">
        <v>21</v>
      </c>
      <c r="D255" s="124" t="s">
        <v>1177</v>
      </c>
      <c r="E255" s="127">
        <f t="shared" si="3"/>
        <v>2018</v>
      </c>
      <c r="F255" s="203" t="s">
        <v>1220</v>
      </c>
      <c r="G255" s="128" t="s">
        <v>1221</v>
      </c>
      <c r="H255" s="125" t="str">
        <f>'05'!C32</f>
        <v>Educação Infantil</v>
      </c>
      <c r="I255" s="129">
        <f>'05'!D32</f>
        <v>586194.7</v>
      </c>
      <c r="J255" s="158"/>
    </row>
    <row r="256" spans="2:10" ht="15">
      <c r="B256" s="125" t="str">
        <f>INDEX(SUM!D:D,MATCH(SUM!$F$3,SUM!B:B,0),0)</f>
        <v>P071</v>
      </c>
      <c r="C256" s="127">
        <v>21</v>
      </c>
      <c r="D256" s="124" t="s">
        <v>1177</v>
      </c>
      <c r="E256" s="127">
        <f t="shared" si="3"/>
        <v>2018</v>
      </c>
      <c r="F256" s="203" t="s">
        <v>1222</v>
      </c>
      <c r="G256" s="128" t="s">
        <v>1223</v>
      </c>
      <c r="H256" s="125" t="str">
        <f>'05'!C33</f>
        <v>Demais Subfunções</v>
      </c>
      <c r="I256" s="129">
        <f>'05'!D33</f>
        <v>383244.5</v>
      </c>
      <c r="J256" s="158"/>
    </row>
    <row r="257" spans="2:10" ht="15">
      <c r="B257" s="125" t="str">
        <f>INDEX(SUM!D:D,MATCH(SUM!$F$3,SUM!B:B,0),0)</f>
        <v>P071</v>
      </c>
      <c r="C257" s="127">
        <v>21</v>
      </c>
      <c r="D257" s="124" t="s">
        <v>1177</v>
      </c>
      <c r="E257" s="127">
        <f t="shared" si="3"/>
        <v>2018</v>
      </c>
      <c r="F257" s="203" t="s">
        <v>1224</v>
      </c>
      <c r="G257" s="128" t="s">
        <v>1225</v>
      </c>
      <c r="H257" s="125" t="str">
        <f>'05'!C34</f>
        <v>CULTURA</v>
      </c>
      <c r="I257" s="129">
        <f>'05'!D34</f>
        <v>758644.67</v>
      </c>
      <c r="J257" s="158"/>
    </row>
    <row r="258" spans="2:10" ht="15">
      <c r="B258" s="125" t="str">
        <f>INDEX(SUM!D:D,MATCH(SUM!$F$3,SUM!B:B,0),0)</f>
        <v>P071</v>
      </c>
      <c r="C258" s="127">
        <v>21</v>
      </c>
      <c r="D258" s="124" t="s">
        <v>1177</v>
      </c>
      <c r="E258" s="127">
        <f t="shared" si="3"/>
        <v>2018</v>
      </c>
      <c r="F258" s="203" t="s">
        <v>1227</v>
      </c>
      <c r="G258" s="128" t="s">
        <v>1228</v>
      </c>
      <c r="H258" s="125" t="str">
        <f>'05'!C35</f>
        <v>DIREITOS DA CIDADANIA</v>
      </c>
      <c r="I258" s="129">
        <f>'05'!D35</f>
        <v>100105.67</v>
      </c>
      <c r="J258" s="158"/>
    </row>
    <row r="259" spans="2:10" ht="15">
      <c r="B259" s="125" t="str">
        <f>INDEX(SUM!D:D,MATCH(SUM!$F$3,SUM!B:B,0),0)</f>
        <v>P071</v>
      </c>
      <c r="C259" s="127">
        <v>21</v>
      </c>
      <c r="D259" s="124" t="s">
        <v>1177</v>
      </c>
      <c r="E259" s="127">
        <f t="shared" si="3"/>
        <v>2018</v>
      </c>
      <c r="F259" s="203" t="s">
        <v>1230</v>
      </c>
      <c r="G259" s="128" t="s">
        <v>1231</v>
      </c>
      <c r="H259" s="125" t="str">
        <f>'05'!C36</f>
        <v>URBANISMO</v>
      </c>
      <c r="I259" s="129">
        <f>'05'!D36</f>
        <v>2983519.01</v>
      </c>
      <c r="J259" s="158"/>
    </row>
    <row r="260" spans="2:10" ht="15">
      <c r="B260" s="125" t="str">
        <f>INDEX(SUM!D:D,MATCH(SUM!$F$3,SUM!B:B,0),0)</f>
        <v>P071</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P071</v>
      </c>
      <c r="C261" s="127">
        <v>21</v>
      </c>
      <c r="D261" s="124" t="s">
        <v>1177</v>
      </c>
      <c r="E261" s="127">
        <f t="shared" si="3"/>
        <v>2018</v>
      </c>
      <c r="F261" s="203" t="s">
        <v>1236</v>
      </c>
      <c r="G261" s="128" t="s">
        <v>1237</v>
      </c>
      <c r="H261" s="125" t="str">
        <f>'05'!C38</f>
        <v>SANEAMENTO</v>
      </c>
      <c r="I261" s="129">
        <f>'05'!D38</f>
        <v>0</v>
      </c>
      <c r="J261" s="158"/>
    </row>
    <row r="262" spans="2:10" ht="15">
      <c r="B262" s="125" t="str">
        <f>INDEX(SUM!D:D,MATCH(SUM!$F$3,SUM!B:B,0),0)</f>
        <v>P071</v>
      </c>
      <c r="C262" s="127">
        <v>21</v>
      </c>
      <c r="D262" s="124" t="s">
        <v>1177</v>
      </c>
      <c r="E262" s="127">
        <f t="shared" si="3"/>
        <v>2018</v>
      </c>
      <c r="F262" s="203" t="s">
        <v>1239</v>
      </c>
      <c r="G262" s="128" t="s">
        <v>1240</v>
      </c>
      <c r="H262" s="125" t="str">
        <f>'05'!C39</f>
        <v>GESTÃO AMBIENTAL</v>
      </c>
      <c r="I262" s="129">
        <f>'05'!D39</f>
        <v>399306.98</v>
      </c>
      <c r="J262" s="158"/>
    </row>
    <row r="263" spans="2:10" ht="15">
      <c r="B263" s="125" t="str">
        <f>INDEX(SUM!D:D,MATCH(SUM!$F$3,SUM!B:B,0),0)</f>
        <v>P071</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P071</v>
      </c>
      <c r="C264" s="127">
        <v>21</v>
      </c>
      <c r="D264" s="124" t="s">
        <v>1177</v>
      </c>
      <c r="E264" s="127">
        <f t="shared" si="4"/>
        <v>2018</v>
      </c>
      <c r="F264" s="203" t="s">
        <v>1245</v>
      </c>
      <c r="G264" s="128" t="s">
        <v>1246</v>
      </c>
      <c r="H264" s="125" t="str">
        <f>'05'!C41</f>
        <v>AGRICULTURA</v>
      </c>
      <c r="I264" s="129">
        <f>'05'!D41</f>
        <v>877100.09</v>
      </c>
      <c r="J264" s="158"/>
    </row>
    <row r="265" spans="2:10" ht="15">
      <c r="B265" s="125" t="str">
        <f>INDEX(SUM!D:D,MATCH(SUM!$F$3,SUM!B:B,0),0)</f>
        <v>P071</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P071</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P071</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P071</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P071</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P071</v>
      </c>
      <c r="C270" s="127">
        <v>21</v>
      </c>
      <c r="D270" s="124" t="s">
        <v>1177</v>
      </c>
      <c r="E270" s="127">
        <f t="shared" si="4"/>
        <v>2018</v>
      </c>
      <c r="F270" s="203" t="s">
        <v>1263</v>
      </c>
      <c r="G270" s="128" t="s">
        <v>1264</v>
      </c>
      <c r="H270" s="125" t="str">
        <f>'05'!C47</f>
        <v>TRANSPORTE</v>
      </c>
      <c r="I270" s="129">
        <f>'05'!D47</f>
        <v>0</v>
      </c>
      <c r="J270" s="158"/>
    </row>
    <row r="271" spans="2:10" ht="15">
      <c r="B271" s="125" t="str">
        <f>INDEX(SUM!D:D,MATCH(SUM!$F$3,SUM!B:B,0),0)</f>
        <v>P071</v>
      </c>
      <c r="C271" s="127">
        <v>21</v>
      </c>
      <c r="D271" s="124" t="s">
        <v>1177</v>
      </c>
      <c r="E271" s="127">
        <f t="shared" si="4"/>
        <v>2018</v>
      </c>
      <c r="F271" s="203" t="s">
        <v>1266</v>
      </c>
      <c r="G271" s="128" t="s">
        <v>1267</v>
      </c>
      <c r="H271" s="125" t="str">
        <f>'05'!C48</f>
        <v>DESPORTO E LAZER</v>
      </c>
      <c r="I271" s="129">
        <f>'05'!D48</f>
        <v>19396.04</v>
      </c>
      <c r="J271" s="158"/>
    </row>
    <row r="272" spans="2:10" ht="15">
      <c r="B272" s="125" t="str">
        <f>INDEX(SUM!D:D,MATCH(SUM!$F$3,SUM!B:B,0),0)</f>
        <v>P071</v>
      </c>
      <c r="C272" s="127">
        <v>21</v>
      </c>
      <c r="D272" s="124" t="s">
        <v>1177</v>
      </c>
      <c r="E272" s="127">
        <f t="shared" si="4"/>
        <v>2018</v>
      </c>
      <c r="F272" s="203" t="s">
        <v>1269</v>
      </c>
      <c r="G272" s="128" t="s">
        <v>1270</v>
      </c>
      <c r="H272" s="125" t="str">
        <f>'05'!C49</f>
        <v>ENCARGOS ESPECIAIS</v>
      </c>
      <c r="I272" s="129">
        <f>'05'!D49</f>
        <v>224432.83</v>
      </c>
      <c r="J272" s="158"/>
    </row>
    <row r="273" spans="2:10" ht="15">
      <c r="B273" s="125" t="str">
        <f>INDEX(SUM!D:D,MATCH(SUM!$F$3,SUM!B:B,0),0)</f>
        <v>P071</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P071</v>
      </c>
      <c r="C274" s="127">
        <v>22</v>
      </c>
      <c r="D274" s="124" t="s">
        <v>1277</v>
      </c>
      <c r="E274" s="127">
        <f t="shared" si="4"/>
        <v>2018</v>
      </c>
      <c r="F274" s="203" t="s">
        <v>1275</v>
      </c>
      <c r="G274" s="128" t="s">
        <v>920</v>
      </c>
      <c r="H274" s="125" t="s">
        <v>1276</v>
      </c>
      <c r="I274" s="129">
        <f>'03'!D12</f>
        <v>39288000</v>
      </c>
      <c r="J274" s="158"/>
    </row>
    <row r="275" spans="2:10" ht="15">
      <c r="B275" s="125" t="str">
        <f>INDEX(SUM!D:D,MATCH(SUM!$F$3,SUM!B:B,0),0)</f>
        <v>P071</v>
      </c>
      <c r="C275" s="127">
        <v>22</v>
      </c>
      <c r="D275" s="124" t="s">
        <v>1277</v>
      </c>
      <c r="E275" s="127">
        <f t="shared" si="4"/>
        <v>2018</v>
      </c>
      <c r="F275" s="203" t="s">
        <v>1278</v>
      </c>
      <c r="G275" s="128" t="s">
        <v>977</v>
      </c>
      <c r="H275" s="125" t="s">
        <v>1661</v>
      </c>
      <c r="I275" s="129">
        <f>'03'!D29</f>
        <v>35234361.41</v>
      </c>
      <c r="J275" s="158"/>
    </row>
    <row r="276" spans="2:10" ht="15">
      <c r="B276" s="125" t="str">
        <f>INDEX(SUM!D:D,MATCH(SUM!$F$3,SUM!B:B,0),0)</f>
        <v>P071</v>
      </c>
      <c r="C276" s="127">
        <v>22</v>
      </c>
      <c r="D276" s="124" t="s">
        <v>1277</v>
      </c>
      <c r="E276" s="127">
        <f t="shared" si="4"/>
        <v>2018</v>
      </c>
      <c r="F276" s="203" t="s">
        <v>1279</v>
      </c>
      <c r="G276" s="128" t="s">
        <v>1001</v>
      </c>
      <c r="H276" s="125" t="s">
        <v>408</v>
      </c>
      <c r="I276" s="129">
        <f>'03'!D31</f>
        <v>20107817.74</v>
      </c>
      <c r="J276" s="158"/>
    </row>
    <row r="277" spans="2:10" ht="15">
      <c r="B277" s="125" t="str">
        <f>INDEX(SUM!D:D,MATCH(SUM!$F$3,SUM!B:B,0),0)</f>
        <v>P071</v>
      </c>
      <c r="C277" s="127">
        <v>22</v>
      </c>
      <c r="D277" s="124" t="s">
        <v>1277</v>
      </c>
      <c r="E277" s="127">
        <f t="shared" si="4"/>
        <v>2018</v>
      </c>
      <c r="F277" s="203" t="s">
        <v>2350</v>
      </c>
      <c r="G277" s="128" t="s">
        <v>1288</v>
      </c>
      <c r="H277" s="125" t="s">
        <v>2351</v>
      </c>
      <c r="I277" s="129">
        <f>+'03'!D32</f>
        <v>19986817.74</v>
      </c>
      <c r="J277" s="158"/>
    </row>
    <row r="278" spans="2:10" ht="15">
      <c r="B278" s="125" t="str">
        <f>INDEX(SUM!D:D,MATCH(SUM!$F$3,SUM!B:B,0),0)</f>
        <v>P071</v>
      </c>
      <c r="C278" s="127">
        <v>22</v>
      </c>
      <c r="D278" s="124" t="s">
        <v>1277</v>
      </c>
      <c r="E278" s="127">
        <f t="shared" si="4"/>
        <v>2018</v>
      </c>
      <c r="F278" s="203" t="s">
        <v>2352</v>
      </c>
      <c r="G278" s="128" t="s">
        <v>1327</v>
      </c>
      <c r="H278" s="125" t="s">
        <v>2353</v>
      </c>
      <c r="I278" s="129">
        <f>+'03'!D33</f>
        <v>121000</v>
      </c>
      <c r="J278" s="158"/>
    </row>
    <row r="279" spans="2:10" ht="15">
      <c r="B279" s="125" t="str">
        <f>INDEX(SUM!D:D,MATCH(SUM!$F$3,SUM!B:B,0),0)</f>
        <v>P071</v>
      </c>
      <c r="C279" s="127">
        <v>22</v>
      </c>
      <c r="D279" s="124" t="s">
        <v>1277</v>
      </c>
      <c r="E279" s="127">
        <f t="shared" si="4"/>
        <v>2018</v>
      </c>
      <c r="F279" s="203" t="s">
        <v>2354</v>
      </c>
      <c r="G279" s="128" t="s">
        <v>1329</v>
      </c>
      <c r="H279" s="125" t="s">
        <v>2355</v>
      </c>
      <c r="I279" s="129">
        <f>+'03'!D34</f>
        <v>0</v>
      </c>
      <c r="J279" s="158"/>
    </row>
    <row r="280" spans="2:10" ht="15">
      <c r="B280" s="125" t="str">
        <f>INDEX(SUM!D:D,MATCH(SUM!$F$3,SUM!B:B,0),0)</f>
        <v>P071</v>
      </c>
      <c r="C280" s="127">
        <v>22</v>
      </c>
      <c r="D280" s="124" t="s">
        <v>1277</v>
      </c>
      <c r="E280" s="127">
        <f t="shared" si="4"/>
        <v>2018</v>
      </c>
      <c r="F280" s="203" t="s">
        <v>2356</v>
      </c>
      <c r="G280" s="128" t="s">
        <v>1059</v>
      </c>
      <c r="H280" s="125" t="s">
        <v>2357</v>
      </c>
      <c r="I280" s="129">
        <f>+'03'!D36</f>
        <v>0</v>
      </c>
      <c r="J280" s="158"/>
    </row>
    <row r="281" spans="2:10" ht="15">
      <c r="B281" s="125" t="str">
        <f>INDEX(SUM!D:D,MATCH(SUM!$F$3,SUM!B:B,0),0)</f>
        <v>P071</v>
      </c>
      <c r="C281" s="127">
        <v>22</v>
      </c>
      <c r="D281" s="124" t="s">
        <v>1277</v>
      </c>
      <c r="E281" s="127">
        <f t="shared" si="4"/>
        <v>2018</v>
      </c>
      <c r="F281" s="203" t="s">
        <v>2358</v>
      </c>
      <c r="G281" s="128" t="s">
        <v>1060</v>
      </c>
      <c r="H281" s="125" t="s">
        <v>2359</v>
      </c>
      <c r="I281" s="129">
        <f>+'03'!D37</f>
        <v>336745.54</v>
      </c>
      <c r="J281" s="158"/>
    </row>
    <row r="282" spans="2:10" ht="15">
      <c r="B282" s="125" t="str">
        <f>INDEX(SUM!D:D,MATCH(SUM!$F$3,SUM!B:B,0),0)</f>
        <v>P071</v>
      </c>
      <c r="C282" s="127">
        <v>22</v>
      </c>
      <c r="D282" s="124" t="s">
        <v>1277</v>
      </c>
      <c r="E282" s="127">
        <f t="shared" si="4"/>
        <v>2018</v>
      </c>
      <c r="F282" s="203" t="s">
        <v>2360</v>
      </c>
      <c r="G282" s="128" t="s">
        <v>1061</v>
      </c>
      <c r="H282" s="125" t="s">
        <v>2361</v>
      </c>
      <c r="I282" s="129">
        <f>+'03'!D38</f>
        <v>0</v>
      </c>
      <c r="J282" s="158"/>
    </row>
    <row r="283" spans="2:10" ht="15">
      <c r="B283" s="125" t="str">
        <f>INDEX(SUM!D:D,MATCH(SUM!$F$3,SUM!B:B,0),0)</f>
        <v>P071</v>
      </c>
      <c r="C283" s="127">
        <v>30</v>
      </c>
      <c r="D283" s="124" t="s">
        <v>1280</v>
      </c>
      <c r="E283" s="127">
        <f t="shared" si="4"/>
        <v>2018</v>
      </c>
      <c r="F283" s="203" t="s">
        <v>1281</v>
      </c>
      <c r="G283" s="128" t="s">
        <v>920</v>
      </c>
      <c r="H283" s="125" t="str">
        <f>'11'!C10</f>
        <v>Ativo Circulante 2018 (incluindo RPPS)</v>
      </c>
      <c r="I283" s="129">
        <f>+'11'!D10</f>
        <v>4112484.96</v>
      </c>
      <c r="J283" s="158"/>
    </row>
    <row r="284" spans="2:10" ht="15">
      <c r="B284" s="125" t="str">
        <f>INDEX(SUM!D:D,MATCH(SUM!$F$3,SUM!B:B,0),0)</f>
        <v>P071</v>
      </c>
      <c r="C284" s="127">
        <v>30</v>
      </c>
      <c r="D284" s="124" t="s">
        <v>1280</v>
      </c>
      <c r="E284" s="127">
        <f t="shared" si="4"/>
        <v>2018</v>
      </c>
      <c r="F284" s="203" t="s">
        <v>1285</v>
      </c>
      <c r="G284" s="128" t="s">
        <v>977</v>
      </c>
      <c r="H284" s="125" t="str">
        <f>'11'!C11</f>
        <v>Ativo Circulante do RPPS 2018</v>
      </c>
      <c r="I284" s="129">
        <f>+'11'!D11</f>
        <v>2015721.29</v>
      </c>
      <c r="J284" s="158"/>
    </row>
    <row r="285" spans="2:10" ht="15">
      <c r="B285" s="125" t="str">
        <f>INDEX(SUM!D:D,MATCH(SUM!$F$3,SUM!B:B,0),0)</f>
        <v>P071</v>
      </c>
      <c r="C285" s="127">
        <v>29</v>
      </c>
      <c r="D285" s="124" t="s">
        <v>1282</v>
      </c>
      <c r="E285" s="127">
        <f t="shared" si="4"/>
        <v>2018</v>
      </c>
      <c r="F285" s="203" t="s">
        <v>1283</v>
      </c>
      <c r="G285" s="128" t="s">
        <v>920</v>
      </c>
      <c r="H285" s="125" t="str">
        <f>'11'!C12</f>
        <v>Disponível 2018 (incluindo RPPS)</v>
      </c>
      <c r="I285" s="129">
        <f>+'11'!D12</f>
        <v>3912442.38</v>
      </c>
      <c r="J285" s="158"/>
    </row>
    <row r="286" spans="2:10" ht="15">
      <c r="B286" s="125" t="str">
        <f>INDEX(SUM!D:D,MATCH(SUM!$F$3,SUM!B:B,0),0)</f>
        <v>P071</v>
      </c>
      <c r="C286" s="127">
        <v>29</v>
      </c>
      <c r="D286" s="124" t="s">
        <v>1282</v>
      </c>
      <c r="E286" s="127">
        <f t="shared" si="4"/>
        <v>2018</v>
      </c>
      <c r="F286" s="203" t="s">
        <v>1286</v>
      </c>
      <c r="G286" s="128" t="s">
        <v>977</v>
      </c>
      <c r="H286" s="125" t="str">
        <f>'11'!C13</f>
        <v>Disponível do RPPS 2018</v>
      </c>
      <c r="I286" s="129">
        <f>+'11'!D13</f>
        <v>2015721.29</v>
      </c>
      <c r="J286" s="158"/>
    </row>
    <row r="287" spans="2:10" ht="15">
      <c r="B287" s="125" t="str">
        <f>INDEX(SUM!D:D,MATCH(SUM!$F$3,SUM!B:B,0),0)</f>
        <v>P071</v>
      </c>
      <c r="C287" s="127">
        <v>30</v>
      </c>
      <c r="D287" s="124" t="s">
        <v>1280</v>
      </c>
      <c r="E287" s="127">
        <f t="shared" si="4"/>
        <v>2018</v>
      </c>
      <c r="F287" s="203" t="s">
        <v>2336</v>
      </c>
      <c r="G287" s="128" t="s">
        <v>946</v>
      </c>
      <c r="H287" s="125" t="str">
        <f>'11'!C14</f>
        <v>Ativo Não Circulante 2018 (incluindo RPPS)</v>
      </c>
      <c r="I287" s="129">
        <f>+'11'!D14</f>
        <v>14927900.49</v>
      </c>
      <c r="J287" s="158"/>
    </row>
    <row r="288" spans="2:10" ht="15">
      <c r="B288" s="125" t="str">
        <f>INDEX(SUM!D:D,MATCH(SUM!$F$3,SUM!B:B,0),0)</f>
        <v>P071</v>
      </c>
      <c r="C288" s="127">
        <v>29</v>
      </c>
      <c r="D288" s="124" t="s">
        <v>1282</v>
      </c>
      <c r="E288" s="127">
        <f t="shared" si="4"/>
        <v>2018</v>
      </c>
      <c r="F288" s="203" t="s">
        <v>1284</v>
      </c>
      <c r="G288" s="128" t="s">
        <v>2334</v>
      </c>
      <c r="H288" s="125" t="str">
        <f>'11'!C16</f>
        <v>Passivo Circulante 2018 (incluindo RPPS)</v>
      </c>
      <c r="I288" s="129">
        <f>+'11'!D16</f>
        <v>975031.72</v>
      </c>
      <c r="J288" s="158"/>
    </row>
    <row r="289" spans="2:10" ht="15">
      <c r="B289" s="125" t="str">
        <f>INDEX(SUM!D:D,MATCH(SUM!$F$3,SUM!B:B,0),0)</f>
        <v>P071</v>
      </c>
      <c r="C289" s="127">
        <v>29</v>
      </c>
      <c r="D289" s="124" t="s">
        <v>1282</v>
      </c>
      <c r="E289" s="127">
        <f t="shared" si="4"/>
        <v>2018</v>
      </c>
      <c r="F289" s="203" t="s">
        <v>1287</v>
      </c>
      <c r="G289" s="128" t="s">
        <v>1288</v>
      </c>
      <c r="H289" s="125" t="str">
        <f>'11'!C17</f>
        <v>Passivo Circulante do RPPS 2018</v>
      </c>
      <c r="I289" s="129">
        <f>+'11'!D17</f>
        <v>824.5</v>
      </c>
      <c r="J289" s="158"/>
    </row>
    <row r="290" spans="2:10" ht="15">
      <c r="B290" s="125" t="str">
        <f>INDEX(SUM!D:D,MATCH(SUM!$F$3,SUM!B:B,0),0)</f>
        <v>P071</v>
      </c>
      <c r="C290" s="127">
        <v>29</v>
      </c>
      <c r="D290" s="124" t="s">
        <v>1282</v>
      </c>
      <c r="E290" s="127">
        <f t="shared" si="4"/>
        <v>2018</v>
      </c>
      <c r="F290" s="203" t="s">
        <v>2333</v>
      </c>
      <c r="G290" s="128" t="s">
        <v>2335</v>
      </c>
      <c r="H290" s="125" t="str">
        <f>'11'!C18</f>
        <v>Passivo Não Circulante 2018 (incluindo RPPS)</v>
      </c>
      <c r="I290" s="129">
        <f>+'11'!D18</f>
        <v>22777961.34</v>
      </c>
      <c r="J290" s="158"/>
    </row>
    <row r="291" spans="2:10" ht="15">
      <c r="B291" s="125" t="str">
        <f>INDEX(SUM!D:D,MATCH(SUM!$F$3,SUM!B:B,0),0)</f>
        <v>P071</v>
      </c>
      <c r="C291" s="127">
        <v>31</v>
      </c>
      <c r="D291" s="124" t="s">
        <v>1289</v>
      </c>
      <c r="E291" s="127">
        <f t="shared" si="4"/>
        <v>2018</v>
      </c>
      <c r="F291" s="203" t="s">
        <v>1290</v>
      </c>
      <c r="G291" s="128" t="s">
        <v>920</v>
      </c>
      <c r="H291" s="125" t="str">
        <f>'11'!C20</f>
        <v>Recebimentos da Dívida Ativa 2018</v>
      </c>
      <c r="I291" s="129">
        <f>+'11'!D20</f>
        <v>314361.73</v>
      </c>
      <c r="J291" s="158"/>
    </row>
    <row r="292" spans="2:10" ht="15">
      <c r="B292" s="125" t="str">
        <f>INDEX(SUM!D:D,MATCH(SUM!$F$3,SUM!B:B,0),0)</f>
        <v>P071</v>
      </c>
      <c r="C292" s="127">
        <v>31</v>
      </c>
      <c r="D292" s="124" t="s">
        <v>1289</v>
      </c>
      <c r="E292" s="127">
        <f t="shared" si="4"/>
        <v>2018</v>
      </c>
      <c r="F292" s="203" t="s">
        <v>1291</v>
      </c>
      <c r="G292" s="128" t="s">
        <v>977</v>
      </c>
      <c r="H292" s="125" t="str">
        <f>'11'!C22</f>
        <v>Dívida Ativa (total) 2018</v>
      </c>
      <c r="I292" s="129">
        <f>+'11'!D22</f>
        <v>1832895.88</v>
      </c>
      <c r="J292" s="158"/>
    </row>
    <row r="293" spans="2:10" ht="15">
      <c r="B293" s="125" t="str">
        <f>INDEX(SUM!D:D,MATCH(SUM!$F$3,SUM!B:B,0),0)</f>
        <v>P071</v>
      </c>
      <c r="C293" s="127">
        <v>31</v>
      </c>
      <c r="D293" s="124" t="s">
        <v>1289</v>
      </c>
      <c r="E293" s="127">
        <f t="shared" si="4"/>
        <v>2018</v>
      </c>
      <c r="F293" s="203" t="s">
        <v>2337</v>
      </c>
      <c r="G293" s="128" t="s">
        <v>2332</v>
      </c>
      <c r="H293" s="125" t="str">
        <f>'11'!C24</f>
        <v>Dívida Ativa classificada no Ativo Circulante 2018</v>
      </c>
      <c r="I293" s="129">
        <f>+'11'!D24</f>
        <v>159548.99</v>
      </c>
      <c r="J293" s="158"/>
    </row>
    <row r="294" spans="2:10" ht="15">
      <c r="B294" s="125" t="str">
        <f>INDEX(SUM!D:D,MATCH(SUM!$F$3,SUM!B:B,0),0)</f>
        <v>P071</v>
      </c>
      <c r="C294" s="127">
        <v>31</v>
      </c>
      <c r="D294" s="124" t="s">
        <v>1289</v>
      </c>
      <c r="E294" s="127">
        <f t="shared" si="4"/>
        <v>2018</v>
      </c>
      <c r="F294" s="203" t="s">
        <v>2338</v>
      </c>
      <c r="G294" s="128" t="s">
        <v>2339</v>
      </c>
      <c r="H294" s="125" t="str">
        <f>'11'!C25</f>
        <v>Dívida Ativa classificada no Ativo Não Circulante 2018</v>
      </c>
      <c r="I294" s="129">
        <f>+'11'!D25</f>
        <v>1673346.89</v>
      </c>
      <c r="J294" s="158"/>
    </row>
    <row r="295" spans="2:10" ht="15">
      <c r="B295" s="125" t="str">
        <f>INDEX(SUM!D:D,MATCH(SUM!$F$3,SUM!B:B,0),0)</f>
        <v>P071</v>
      </c>
      <c r="C295" s="127">
        <v>31</v>
      </c>
      <c r="D295" s="124" t="s">
        <v>1289</v>
      </c>
      <c r="E295" s="127">
        <f t="shared" si="4"/>
        <v>2018</v>
      </c>
      <c r="F295" s="203" t="s">
        <v>2340</v>
      </c>
      <c r="G295" s="128" t="s">
        <v>1327</v>
      </c>
      <c r="H295" s="125" t="str">
        <f>'11'!C27</f>
        <v>Dívida Ativa Tributária 2018</v>
      </c>
      <c r="I295" s="129">
        <f>+'11'!D27</f>
        <v>522602.84</v>
      </c>
      <c r="J295" s="158"/>
    </row>
    <row r="296" spans="2:10" ht="15">
      <c r="B296" s="125" t="str">
        <f>INDEX(SUM!D:D,MATCH(SUM!$F$3,SUM!B:B,0),0)</f>
        <v>P071</v>
      </c>
      <c r="C296" s="127">
        <v>31</v>
      </c>
      <c r="D296" s="124" t="s">
        <v>1289</v>
      </c>
      <c r="E296" s="127">
        <f t="shared" si="4"/>
        <v>2018</v>
      </c>
      <c r="F296" s="203" t="s">
        <v>2341</v>
      </c>
      <c r="G296" s="128" t="s">
        <v>1329</v>
      </c>
      <c r="H296" s="125" t="str">
        <f>'11'!C28</f>
        <v>Dívida Ativa não Tributária 2018</v>
      </c>
      <c r="I296" s="129">
        <f>+'11'!D28</f>
        <v>1310293.04</v>
      </c>
      <c r="J296" s="158"/>
    </row>
    <row r="297" spans="2:10" ht="15">
      <c r="B297" s="125" t="str">
        <f>INDEX(SUM!D:D,MATCH(SUM!$F$3,SUM!B:B,0),0)</f>
        <v>P071</v>
      </c>
      <c r="C297" s="127">
        <v>33</v>
      </c>
      <c r="D297" s="124" t="s">
        <v>2442</v>
      </c>
      <c r="E297" s="127">
        <f t="shared" si="4"/>
        <v>2018</v>
      </c>
      <c r="F297" s="124" t="s">
        <v>2436</v>
      </c>
      <c r="G297" s="128" t="s">
        <v>917</v>
      </c>
      <c r="H297" s="125" t="s">
        <v>2443</v>
      </c>
      <c r="I297" s="129">
        <f>'11'!D30</f>
        <v>581361.16</v>
      </c>
      <c r="J297" s="158"/>
    </row>
    <row r="298" spans="2:10" ht="15">
      <c r="B298" s="125" t="str">
        <f>INDEX(SUM!D:D,MATCH(SUM!$F$3,SUM!B:B,0),0)</f>
        <v>P071</v>
      </c>
      <c r="C298" s="127">
        <v>33</v>
      </c>
      <c r="D298" s="124" t="s">
        <v>2442</v>
      </c>
      <c r="E298" s="127">
        <f t="shared" si="4"/>
        <v>2018</v>
      </c>
      <c r="F298" s="124" t="s">
        <v>2437</v>
      </c>
      <c r="G298" s="128" t="s">
        <v>974</v>
      </c>
      <c r="H298" s="125" t="s">
        <v>2444</v>
      </c>
      <c r="I298" s="129">
        <f>'11'!D31</f>
        <v>3279357.06</v>
      </c>
      <c r="J298" s="158"/>
    </row>
    <row r="299" spans="2:10" ht="15">
      <c r="B299" s="125" t="str">
        <f>INDEX(SUM!D:D,MATCH(SUM!$F$3,SUM!B:B,0),0)</f>
        <v>P071</v>
      </c>
      <c r="C299" s="127">
        <v>33</v>
      </c>
      <c r="D299" s="124" t="s">
        <v>2442</v>
      </c>
      <c r="E299" s="127">
        <f t="shared" si="4"/>
        <v>2018</v>
      </c>
      <c r="F299" s="124" t="s">
        <v>2362</v>
      </c>
      <c r="G299" s="128" t="s">
        <v>1057</v>
      </c>
      <c r="H299" s="125" t="s">
        <v>2445</v>
      </c>
      <c r="I299" s="129">
        <f>'11'!D32</f>
        <v>14273.11</v>
      </c>
      <c r="J299" s="158"/>
    </row>
    <row r="300" spans="2:10" ht="15">
      <c r="B300" s="125" t="str">
        <f>INDEX(SUM!D:D,MATCH(SUM!$F$3,SUM!B:B,0),0)</f>
        <v>P071</v>
      </c>
      <c r="C300" s="127">
        <v>33</v>
      </c>
      <c r="D300" s="124" t="s">
        <v>2442</v>
      </c>
      <c r="E300" s="127">
        <f t="shared" si="4"/>
        <v>2018</v>
      </c>
      <c r="F300" s="124" t="s">
        <v>2363</v>
      </c>
      <c r="G300" s="128" t="s">
        <v>1058</v>
      </c>
      <c r="H300" s="125" t="s">
        <v>2446</v>
      </c>
      <c r="I300" s="129">
        <f>'11'!D33</f>
        <v>66.19</v>
      </c>
      <c r="J300" s="158"/>
    </row>
    <row r="301" spans="2:10" ht="15">
      <c r="B301" s="125" t="str">
        <f>INDEX(SUM!D:D,MATCH(SUM!$F$3,SUM!B:B,0),0)</f>
        <v>P071</v>
      </c>
      <c r="C301" s="127" t="s">
        <v>120</v>
      </c>
      <c r="D301" s="124" t="s">
        <v>120</v>
      </c>
      <c r="E301" s="127">
        <f t="shared" si="4"/>
        <v>2018</v>
      </c>
      <c r="F301" s="203" t="s">
        <v>1309</v>
      </c>
      <c r="G301" s="128" t="s">
        <v>219</v>
      </c>
      <c r="H301" s="125" t="s">
        <v>1310</v>
      </c>
      <c r="I301" s="124" t="str">
        <f>UPPER('01'!F9)</f>
        <v>JARBAS PEREIRA TORRES</v>
      </c>
      <c r="J301" s="158"/>
    </row>
    <row r="302" spans="2:10" ht="15">
      <c r="B302" s="125" t="str">
        <f>INDEX(SUM!D:D,MATCH(SUM!$F$3,SUM!B:B,0),0)</f>
        <v>P071</v>
      </c>
      <c r="C302" s="127" t="s">
        <v>120</v>
      </c>
      <c r="D302" s="124" t="s">
        <v>120</v>
      </c>
      <c r="E302" s="127">
        <f t="shared" si="4"/>
        <v>2018</v>
      </c>
      <c r="F302" s="203" t="s">
        <v>1311</v>
      </c>
      <c r="G302" s="128" t="s">
        <v>220</v>
      </c>
      <c r="H302" s="125" t="s">
        <v>217</v>
      </c>
      <c r="I302" s="124" t="str">
        <f>LOWER('01'!F10)</f>
        <v>jarbastorres@superig.com.br</v>
      </c>
      <c r="J302" s="158"/>
    </row>
    <row r="303" spans="2:10" ht="15">
      <c r="B303" s="125" t="str">
        <f>INDEX(SUM!D:D,MATCH(SUM!$F$3,SUM!B:B,0),0)</f>
        <v>P071</v>
      </c>
      <c r="C303" s="127" t="s">
        <v>120</v>
      </c>
      <c r="D303" s="124" t="s">
        <v>120</v>
      </c>
      <c r="E303" s="127">
        <f t="shared" si="4"/>
        <v>2018</v>
      </c>
      <c r="F303" s="203" t="s">
        <v>1312</v>
      </c>
      <c r="G303" s="128" t="s">
        <v>221</v>
      </c>
      <c r="H303" s="125" t="s">
        <v>218</v>
      </c>
      <c r="I303" s="124">
        <f>'01'!F11</f>
        <v>8738371156</v>
      </c>
      <c r="J303" s="158"/>
    </row>
    <row r="304" spans="2:10" ht="15">
      <c r="B304" s="125" t="str">
        <f>INDEX(SUM!D:D,MATCH(SUM!$F$3,SUM!B:B,0),0)</f>
        <v>P071</v>
      </c>
      <c r="C304" s="127" t="s">
        <v>120</v>
      </c>
      <c r="D304" s="124" t="s">
        <v>120</v>
      </c>
      <c r="E304" s="127">
        <f t="shared" si="4"/>
        <v>2018</v>
      </c>
      <c r="F304" s="203" t="s">
        <v>1347</v>
      </c>
      <c r="G304" s="128" t="s">
        <v>120</v>
      </c>
      <c r="H304" s="125" t="s">
        <v>1346</v>
      </c>
      <c r="I304" s="124" t="str">
        <f>LOWER('01'!W14)</f>
        <v>www.iguaracy.pe.gov.br</v>
      </c>
      <c r="J304" s="158"/>
    </row>
    <row r="305" spans="2:10" ht="15">
      <c r="B305" s="125" t="str">
        <f>INDEX(SUM!D:D,MATCH(SUM!$F$3,SUM!B:B,0),0)</f>
        <v>P071</v>
      </c>
      <c r="C305" s="127" t="s">
        <v>120</v>
      </c>
      <c r="D305" s="124" t="s">
        <v>1313</v>
      </c>
      <c r="E305" s="127">
        <f t="shared" si="4"/>
        <v>2018</v>
      </c>
      <c r="F305" s="124" t="s">
        <v>120</v>
      </c>
      <c r="G305" s="128" t="s">
        <v>120</v>
      </c>
      <c r="H305" s="125" t="s">
        <v>1595</v>
      </c>
      <c r="I305" s="129">
        <f>'14'!H10</f>
        <v>15000</v>
      </c>
      <c r="J305" s="158"/>
    </row>
    <row r="306" spans="2:10" ht="15">
      <c r="B306" s="125" t="str">
        <f>INDEX(SUM!D:D,MATCH(SUM!$F$3,SUM!B:B,0),0)</f>
        <v>P071</v>
      </c>
      <c r="C306" s="127" t="s">
        <v>120</v>
      </c>
      <c r="D306" s="124" t="s">
        <v>1313</v>
      </c>
      <c r="E306" s="127">
        <f t="shared" si="4"/>
        <v>2018</v>
      </c>
      <c r="F306" s="124" t="s">
        <v>120</v>
      </c>
      <c r="G306" s="128" t="s">
        <v>120</v>
      </c>
      <c r="H306" s="125" t="s">
        <v>1596</v>
      </c>
      <c r="I306" s="129">
        <f>'14'!H11</f>
        <v>15000</v>
      </c>
      <c r="J306" s="158"/>
    </row>
    <row r="307" spans="2:10" ht="15">
      <c r="B307" s="125" t="str">
        <f>INDEX(SUM!D:D,MATCH(SUM!$F$3,SUM!B:B,0),0)</f>
        <v>P071</v>
      </c>
      <c r="C307" s="127" t="s">
        <v>120</v>
      </c>
      <c r="D307" s="124" t="s">
        <v>1313</v>
      </c>
      <c r="E307" s="127">
        <f t="shared" si="4"/>
        <v>2018</v>
      </c>
      <c r="F307" s="124" t="s">
        <v>120</v>
      </c>
      <c r="G307" s="128" t="s">
        <v>120</v>
      </c>
      <c r="H307" s="125" t="s">
        <v>1597</v>
      </c>
      <c r="I307" s="129">
        <f>'14'!H12</f>
        <v>15000</v>
      </c>
      <c r="J307" s="158"/>
    </row>
    <row r="308" spans="2:10" ht="15">
      <c r="B308" s="125" t="str">
        <f>INDEX(SUM!D:D,MATCH(SUM!$F$3,SUM!B:B,0),0)</f>
        <v>P071</v>
      </c>
      <c r="C308" s="127" t="s">
        <v>120</v>
      </c>
      <c r="D308" s="124" t="s">
        <v>1313</v>
      </c>
      <c r="E308" s="127">
        <f t="shared" si="4"/>
        <v>2018</v>
      </c>
      <c r="F308" s="124" t="s">
        <v>120</v>
      </c>
      <c r="G308" s="128" t="s">
        <v>120</v>
      </c>
      <c r="H308" s="125" t="s">
        <v>1598</v>
      </c>
      <c r="I308" s="129">
        <f>'14'!H13</f>
        <v>15000</v>
      </c>
      <c r="J308" s="158"/>
    </row>
    <row r="309" spans="2:10" ht="15">
      <c r="B309" s="125" t="str">
        <f>INDEX(SUM!D:D,MATCH(SUM!$F$3,SUM!B:B,0),0)</f>
        <v>P071</v>
      </c>
      <c r="C309" s="127" t="s">
        <v>120</v>
      </c>
      <c r="D309" s="124" t="s">
        <v>1313</v>
      </c>
      <c r="E309" s="127">
        <f t="shared" si="4"/>
        <v>2018</v>
      </c>
      <c r="F309" s="124" t="s">
        <v>120</v>
      </c>
      <c r="G309" s="128" t="s">
        <v>120</v>
      </c>
      <c r="H309" s="125" t="s">
        <v>1599</v>
      </c>
      <c r="I309" s="129">
        <f>'14'!H14</f>
        <v>15000</v>
      </c>
      <c r="J309" s="158"/>
    </row>
    <row r="310" spans="2:10" ht="15">
      <c r="B310" s="125" t="str">
        <f>INDEX(SUM!D:D,MATCH(SUM!$F$3,SUM!B:B,0),0)</f>
        <v>P071</v>
      </c>
      <c r="C310" s="127" t="s">
        <v>120</v>
      </c>
      <c r="D310" s="124" t="s">
        <v>1313</v>
      </c>
      <c r="E310" s="127">
        <f t="shared" si="4"/>
        <v>2018</v>
      </c>
      <c r="F310" s="124" t="s">
        <v>120</v>
      </c>
      <c r="G310" s="128" t="s">
        <v>120</v>
      </c>
      <c r="H310" s="125" t="s">
        <v>1600</v>
      </c>
      <c r="I310" s="129">
        <f>'14'!H15</f>
        <v>15000</v>
      </c>
      <c r="J310" s="158"/>
    </row>
    <row r="311" spans="2:10" ht="15">
      <c r="B311" s="125" t="str">
        <f>INDEX(SUM!D:D,MATCH(SUM!$F$3,SUM!B:B,0),0)</f>
        <v>P071</v>
      </c>
      <c r="C311" s="127" t="s">
        <v>120</v>
      </c>
      <c r="D311" s="124" t="s">
        <v>1313</v>
      </c>
      <c r="E311" s="127">
        <f t="shared" si="4"/>
        <v>2018</v>
      </c>
      <c r="F311" s="124" t="s">
        <v>120</v>
      </c>
      <c r="G311" s="128" t="s">
        <v>120</v>
      </c>
      <c r="H311" s="125" t="s">
        <v>1601</v>
      </c>
      <c r="I311" s="129">
        <f>'14'!H16</f>
        <v>15000</v>
      </c>
      <c r="J311" s="158"/>
    </row>
    <row r="312" spans="2:10" ht="15">
      <c r="B312" s="125" t="str">
        <f>INDEX(SUM!D:D,MATCH(SUM!$F$3,SUM!B:B,0),0)</f>
        <v>P071</v>
      </c>
      <c r="C312" s="127" t="s">
        <v>120</v>
      </c>
      <c r="D312" s="124" t="s">
        <v>1313</v>
      </c>
      <c r="E312" s="127">
        <f t="shared" si="4"/>
        <v>2018</v>
      </c>
      <c r="F312" s="124" t="s">
        <v>120</v>
      </c>
      <c r="G312" s="128" t="s">
        <v>120</v>
      </c>
      <c r="H312" s="125" t="s">
        <v>1602</v>
      </c>
      <c r="I312" s="129">
        <f>'14'!H17</f>
        <v>15000</v>
      </c>
      <c r="J312" s="158"/>
    </row>
    <row r="313" spans="2:10" ht="15">
      <c r="B313" s="125" t="str">
        <f>INDEX(SUM!D:D,MATCH(SUM!$F$3,SUM!B:B,0),0)</f>
        <v>P071</v>
      </c>
      <c r="C313" s="127" t="s">
        <v>120</v>
      </c>
      <c r="D313" s="124" t="s">
        <v>1313</v>
      </c>
      <c r="E313" s="127">
        <f t="shared" si="4"/>
        <v>2018</v>
      </c>
      <c r="F313" s="124" t="s">
        <v>120</v>
      </c>
      <c r="G313" s="128" t="s">
        <v>120</v>
      </c>
      <c r="H313" s="125" t="s">
        <v>1603</v>
      </c>
      <c r="I313" s="129">
        <f>'14'!H18</f>
        <v>15000</v>
      </c>
      <c r="J313" s="158"/>
    </row>
    <row r="314" spans="2:10" ht="15">
      <c r="B314" s="125" t="str">
        <f>INDEX(SUM!D:D,MATCH(SUM!$F$3,SUM!B:B,0),0)</f>
        <v>P071</v>
      </c>
      <c r="C314" s="127" t="s">
        <v>120</v>
      </c>
      <c r="D314" s="124" t="s">
        <v>1313</v>
      </c>
      <c r="E314" s="127">
        <f t="shared" si="4"/>
        <v>2018</v>
      </c>
      <c r="F314" s="124" t="s">
        <v>120</v>
      </c>
      <c r="G314" s="128" t="s">
        <v>120</v>
      </c>
      <c r="H314" s="125" t="s">
        <v>1604</v>
      </c>
      <c r="I314" s="129">
        <f>'14'!H19</f>
        <v>15000</v>
      </c>
      <c r="J314" s="158"/>
    </row>
    <row r="315" spans="2:10" ht="15">
      <c r="B315" s="125" t="str">
        <f>INDEX(SUM!D:D,MATCH(SUM!$F$3,SUM!B:B,0),0)</f>
        <v>P071</v>
      </c>
      <c r="C315" s="127" t="s">
        <v>120</v>
      </c>
      <c r="D315" s="124" t="s">
        <v>1313</v>
      </c>
      <c r="E315" s="127">
        <f t="shared" si="4"/>
        <v>2018</v>
      </c>
      <c r="F315" s="124" t="s">
        <v>120</v>
      </c>
      <c r="G315" s="128" t="s">
        <v>120</v>
      </c>
      <c r="H315" s="125" t="s">
        <v>1605</v>
      </c>
      <c r="I315" s="129">
        <f>'14'!H20</f>
        <v>15000</v>
      </c>
      <c r="J315" s="158"/>
    </row>
    <row r="316" spans="2:10" ht="15">
      <c r="B316" s="125" t="str">
        <f>INDEX(SUM!D:D,MATCH(SUM!$F$3,SUM!B:B,0),0)</f>
        <v>P071</v>
      </c>
      <c r="C316" s="127" t="s">
        <v>120</v>
      </c>
      <c r="D316" s="124" t="s">
        <v>1313</v>
      </c>
      <c r="E316" s="127">
        <f t="shared" si="4"/>
        <v>2018</v>
      </c>
      <c r="F316" s="124" t="s">
        <v>120</v>
      </c>
      <c r="G316" s="128" t="s">
        <v>120</v>
      </c>
      <c r="H316" s="125" t="s">
        <v>1606</v>
      </c>
      <c r="I316" s="129">
        <f>'14'!H21</f>
        <v>15000</v>
      </c>
      <c r="J316" s="158"/>
    </row>
    <row r="317" spans="2:10" ht="15">
      <c r="B317" s="125" t="str">
        <f>INDEX(SUM!D:D,MATCH(SUM!$F$3,SUM!B:B,0),0)</f>
        <v>P071</v>
      </c>
      <c r="C317" s="127" t="s">
        <v>120</v>
      </c>
      <c r="D317" s="124" t="s">
        <v>1313</v>
      </c>
      <c r="E317" s="127">
        <f t="shared" si="4"/>
        <v>2018</v>
      </c>
      <c r="F317" s="124" t="s">
        <v>120</v>
      </c>
      <c r="G317" s="128" t="s">
        <v>120</v>
      </c>
      <c r="H317" s="125" t="s">
        <v>1607</v>
      </c>
      <c r="I317" s="129">
        <f>'14'!H22</f>
        <v>0</v>
      </c>
      <c r="J317" s="158"/>
    </row>
    <row r="318" spans="2:10" ht="15">
      <c r="B318" s="125" t="str">
        <f>INDEX(SUM!D:D,MATCH(SUM!$F$3,SUM!B:B,0),0)</f>
        <v>P071</v>
      </c>
      <c r="C318" s="127" t="s">
        <v>120</v>
      </c>
      <c r="D318" s="124" t="s">
        <v>1313</v>
      </c>
      <c r="E318" s="127">
        <f t="shared" si="4"/>
        <v>2018</v>
      </c>
      <c r="F318" s="124" t="s">
        <v>120</v>
      </c>
      <c r="G318" s="128" t="s">
        <v>120</v>
      </c>
      <c r="H318" s="125" t="s">
        <v>1608</v>
      </c>
      <c r="I318" s="124" t="str">
        <f>'14'!E10&amp;" "&amp;TEXT('14'!F10,"#.##0")&amp;"/"&amp;'14'!G10</f>
        <v>LEI MUNICIPAL N. 414/2016</v>
      </c>
      <c r="J318" s="158"/>
    </row>
    <row r="319" spans="2:10" ht="15">
      <c r="B319" s="125" t="str">
        <f>INDEX(SUM!D:D,MATCH(SUM!$F$3,SUM!B:B,0),0)</f>
        <v>P071</v>
      </c>
      <c r="C319" s="127" t="s">
        <v>120</v>
      </c>
      <c r="D319" s="124" t="s">
        <v>1313</v>
      </c>
      <c r="E319" s="127">
        <f t="shared" si="4"/>
        <v>2018</v>
      </c>
      <c r="F319" s="124" t="s">
        <v>120</v>
      </c>
      <c r="G319" s="128" t="s">
        <v>120</v>
      </c>
      <c r="H319" s="125" t="s">
        <v>1609</v>
      </c>
      <c r="I319" s="124" t="str">
        <f>'14'!E11&amp;" "&amp;TEXT('14'!F11,"#.##0")&amp;"/"&amp;'14'!G11</f>
        <v>LEI MUNICIPAL N. 414/2016</v>
      </c>
      <c r="J319" s="158"/>
    </row>
    <row r="320" spans="2:10" ht="15">
      <c r="B320" s="125" t="str">
        <f>INDEX(SUM!D:D,MATCH(SUM!$F$3,SUM!B:B,0),0)</f>
        <v>P071</v>
      </c>
      <c r="C320" s="127" t="s">
        <v>120</v>
      </c>
      <c r="D320" s="124" t="s">
        <v>1313</v>
      </c>
      <c r="E320" s="127">
        <f t="shared" si="4"/>
        <v>2018</v>
      </c>
      <c r="F320" s="124" t="s">
        <v>120</v>
      </c>
      <c r="G320" s="128" t="s">
        <v>120</v>
      </c>
      <c r="H320" s="125" t="s">
        <v>1610</v>
      </c>
      <c r="I320" s="124" t="str">
        <f>'14'!E12&amp;" "&amp;TEXT('14'!F12,"#.##0")&amp;"/"&amp;'14'!G12</f>
        <v>LEI MUNICIPAL N. 414/2016</v>
      </c>
      <c r="J320" s="158"/>
    </row>
    <row r="321" spans="2:10" ht="15">
      <c r="B321" s="125" t="str">
        <f>INDEX(SUM!D:D,MATCH(SUM!$F$3,SUM!B:B,0),0)</f>
        <v>P071</v>
      </c>
      <c r="C321" s="127" t="s">
        <v>120</v>
      </c>
      <c r="D321" s="124" t="s">
        <v>1313</v>
      </c>
      <c r="E321" s="127">
        <f t="shared" si="4"/>
        <v>2018</v>
      </c>
      <c r="F321" s="124" t="s">
        <v>120</v>
      </c>
      <c r="G321" s="128" t="s">
        <v>120</v>
      </c>
      <c r="H321" s="125" t="s">
        <v>1611</v>
      </c>
      <c r="I321" s="124" t="str">
        <f>'14'!E13&amp;" "&amp;TEXT('14'!F13,"#.##0")&amp;"/"&amp;'14'!G13</f>
        <v>LEI MUNICIPAL N. 414/2016</v>
      </c>
      <c r="J321" s="158"/>
    </row>
    <row r="322" spans="2:10" ht="15">
      <c r="B322" s="125" t="str">
        <f>INDEX(SUM!D:D,MATCH(SUM!$F$3,SUM!B:B,0),0)</f>
        <v>P071</v>
      </c>
      <c r="C322" s="127" t="s">
        <v>120</v>
      </c>
      <c r="D322" s="124" t="s">
        <v>1313</v>
      </c>
      <c r="E322" s="127">
        <f t="shared" si="4"/>
        <v>2018</v>
      </c>
      <c r="F322" s="124" t="s">
        <v>120</v>
      </c>
      <c r="G322" s="128" t="s">
        <v>120</v>
      </c>
      <c r="H322" s="125" t="s">
        <v>1612</v>
      </c>
      <c r="I322" s="124" t="str">
        <f>'14'!E14&amp;" "&amp;TEXT('14'!F14,"#.##0")&amp;"/"&amp;'14'!G14</f>
        <v>LEI MUNICIPAL N. 414/2016</v>
      </c>
      <c r="J322" s="158"/>
    </row>
    <row r="323" spans="2:10" ht="15">
      <c r="B323" s="125" t="str">
        <f>INDEX(SUM!D:D,MATCH(SUM!$F$3,SUM!B:B,0),0)</f>
        <v>P071</v>
      </c>
      <c r="C323" s="127" t="s">
        <v>120</v>
      </c>
      <c r="D323" s="124" t="s">
        <v>1313</v>
      </c>
      <c r="E323" s="127">
        <f t="shared" si="4"/>
        <v>2018</v>
      </c>
      <c r="F323" s="124" t="s">
        <v>120</v>
      </c>
      <c r="G323" s="128" t="s">
        <v>120</v>
      </c>
      <c r="H323" s="125" t="s">
        <v>1613</v>
      </c>
      <c r="I323" s="124" t="str">
        <f>'14'!E15&amp;" "&amp;TEXT('14'!F15,"#.##0")&amp;"/"&amp;'14'!G15</f>
        <v>LEI MUNICIPAL N. 414/2016</v>
      </c>
      <c r="J323" s="158"/>
    </row>
    <row r="324" spans="2:10" ht="15">
      <c r="B324" s="125" t="str">
        <f>INDEX(SUM!D:D,MATCH(SUM!$F$3,SUM!B:B,0),0)</f>
        <v>P071</v>
      </c>
      <c r="C324" s="127" t="s">
        <v>120</v>
      </c>
      <c r="D324" s="124" t="s">
        <v>1313</v>
      </c>
      <c r="E324" s="127">
        <f t="shared" si="4"/>
        <v>2018</v>
      </c>
      <c r="F324" s="124" t="s">
        <v>120</v>
      </c>
      <c r="G324" s="128" t="s">
        <v>120</v>
      </c>
      <c r="H324" s="125" t="s">
        <v>1614</v>
      </c>
      <c r="I324" s="124" t="str">
        <f>'14'!E16&amp;" "&amp;TEXT('14'!F16,"#.##0")&amp;"/"&amp;'14'!G16</f>
        <v>LEI MUNICIPAL N. 414/2016</v>
      </c>
      <c r="J324" s="158"/>
    </row>
    <row r="325" spans="2:10" ht="15">
      <c r="B325" s="125" t="str">
        <f>INDEX(SUM!D:D,MATCH(SUM!$F$3,SUM!B:B,0),0)</f>
        <v>P071</v>
      </c>
      <c r="C325" s="127" t="s">
        <v>120</v>
      </c>
      <c r="D325" s="124" t="s">
        <v>1313</v>
      </c>
      <c r="E325" s="127">
        <f t="shared" si="4"/>
        <v>2018</v>
      </c>
      <c r="F325" s="124" t="s">
        <v>120</v>
      </c>
      <c r="G325" s="128" t="s">
        <v>120</v>
      </c>
      <c r="H325" s="125" t="s">
        <v>1615</v>
      </c>
      <c r="I325" s="124" t="str">
        <f>'14'!E17&amp;" "&amp;TEXT('14'!F17,"#.##0")&amp;"/"&amp;'14'!G17</f>
        <v>LEI MUNICIPAL N. 414/2016</v>
      </c>
      <c r="J325" s="158"/>
    </row>
    <row r="326" spans="2:10" ht="15">
      <c r="B326" s="125" t="str">
        <f>INDEX(SUM!D:D,MATCH(SUM!$F$3,SUM!B:B,0),0)</f>
        <v>P071</v>
      </c>
      <c r="C326" s="127" t="s">
        <v>120</v>
      </c>
      <c r="D326" s="124" t="s">
        <v>1313</v>
      </c>
      <c r="E326" s="127">
        <f t="shared" si="4"/>
        <v>2018</v>
      </c>
      <c r="F326" s="124" t="s">
        <v>120</v>
      </c>
      <c r="G326" s="128" t="s">
        <v>120</v>
      </c>
      <c r="H326" s="125" t="s">
        <v>1616</v>
      </c>
      <c r="I326" s="124" t="str">
        <f>'14'!E18&amp;" "&amp;TEXT('14'!F18,"#.##0")&amp;"/"&amp;'14'!G18</f>
        <v>LEI MUNICIPAL N. 414/2016</v>
      </c>
      <c r="J326" s="158"/>
    </row>
    <row r="327" spans="2:10" ht="15">
      <c r="B327" s="125" t="str">
        <f>INDEX(SUM!D:D,MATCH(SUM!$F$3,SUM!B:B,0),0)</f>
        <v>P071</v>
      </c>
      <c r="C327" s="127" t="s">
        <v>120</v>
      </c>
      <c r="D327" s="124" t="s">
        <v>1313</v>
      </c>
      <c r="E327" s="127">
        <f t="shared" si="4"/>
        <v>2018</v>
      </c>
      <c r="F327" s="124" t="s">
        <v>120</v>
      </c>
      <c r="G327" s="128" t="s">
        <v>120</v>
      </c>
      <c r="H327" s="125" t="s">
        <v>1617</v>
      </c>
      <c r="I327" s="124" t="str">
        <f>'14'!E19&amp;" "&amp;TEXT('14'!F19,"#.##0")&amp;"/"&amp;'14'!G19</f>
        <v>LEI MUNICIPAL N. 414/2016</v>
      </c>
      <c r="J327" s="158"/>
    </row>
    <row r="328" spans="2:10" ht="15">
      <c r="B328" s="125" t="str">
        <f>INDEX(SUM!D:D,MATCH(SUM!$F$3,SUM!B:B,0),0)</f>
        <v>P071</v>
      </c>
      <c r="C328" s="127" t="s">
        <v>120</v>
      </c>
      <c r="D328" s="124" t="s">
        <v>1313</v>
      </c>
      <c r="E328" s="127">
        <f t="shared" si="4"/>
        <v>2018</v>
      </c>
      <c r="F328" s="124" t="s">
        <v>120</v>
      </c>
      <c r="G328" s="128" t="s">
        <v>120</v>
      </c>
      <c r="H328" s="125" t="s">
        <v>1618</v>
      </c>
      <c r="I328" s="124" t="str">
        <f>'14'!E20&amp;" "&amp;TEXT('14'!F20,"#.##0")&amp;"/"&amp;'14'!G20</f>
        <v>LEI MUNICIPAL N. 414/2016</v>
      </c>
      <c r="J328" s="158"/>
    </row>
    <row r="329" spans="2:10" ht="15">
      <c r="B329" s="125" t="str">
        <f>INDEX(SUM!D:D,MATCH(SUM!$F$3,SUM!B:B,0),0)</f>
        <v>P071</v>
      </c>
      <c r="C329" s="127" t="s">
        <v>120</v>
      </c>
      <c r="D329" s="124" t="s">
        <v>1313</v>
      </c>
      <c r="E329" s="127">
        <f t="shared" si="4"/>
        <v>2018</v>
      </c>
      <c r="F329" s="124" t="s">
        <v>120</v>
      </c>
      <c r="G329" s="128" t="s">
        <v>120</v>
      </c>
      <c r="H329" s="125" t="s">
        <v>1619</v>
      </c>
      <c r="I329" s="124" t="str">
        <f>'14'!E21&amp;" "&amp;TEXT('14'!F21,"#.##0")&amp;"/"&amp;'14'!G21</f>
        <v>LEI MUNICIPAL N. 414/2016</v>
      </c>
      <c r="J329" s="158"/>
    </row>
    <row r="330" spans="2:10" ht="15">
      <c r="B330" s="125" t="str">
        <f>INDEX(SUM!D:D,MATCH(SUM!$F$3,SUM!B:B,0),0)</f>
        <v>P071</v>
      </c>
      <c r="C330" s="127">
        <v>45</v>
      </c>
      <c r="D330" s="124" t="s">
        <v>1663</v>
      </c>
      <c r="E330" s="127">
        <f t="shared" si="4"/>
        <v>2018</v>
      </c>
      <c r="F330" s="203" t="s">
        <v>1790</v>
      </c>
      <c r="G330" s="128" t="s">
        <v>120</v>
      </c>
      <c r="H330" s="125" t="s">
        <v>1292</v>
      </c>
      <c r="I330" s="129">
        <f>'16'!D24</f>
        <v>55271.6</v>
      </c>
      <c r="J330" s="158"/>
    </row>
    <row r="331" spans="2:10" ht="15">
      <c r="B331" s="125" t="str">
        <f>INDEX(SUM!D:D,MATCH(SUM!$F$3,SUM!B:B,0),0)</f>
        <v>P071</v>
      </c>
      <c r="C331" s="127">
        <v>45</v>
      </c>
      <c r="D331" s="124" t="s">
        <v>1663</v>
      </c>
      <c r="E331" s="127">
        <f aca="true" t="shared" si="5" ref="E331:E394">E330</f>
        <v>2018</v>
      </c>
      <c r="F331" s="203" t="s">
        <v>1791</v>
      </c>
      <c r="G331" s="128" t="s">
        <v>120</v>
      </c>
      <c r="H331" s="125" t="s">
        <v>1293</v>
      </c>
      <c r="I331" s="129">
        <f>'16'!D25</f>
        <v>55252.32</v>
      </c>
      <c r="J331" s="158"/>
    </row>
    <row r="332" spans="2:10" ht="15">
      <c r="B332" s="125" t="str">
        <f>INDEX(SUM!D:D,MATCH(SUM!$F$3,SUM!B:B,0),0)</f>
        <v>P071</v>
      </c>
      <c r="C332" s="127">
        <v>45</v>
      </c>
      <c r="D332" s="124" t="s">
        <v>1663</v>
      </c>
      <c r="E332" s="127">
        <f t="shared" si="5"/>
        <v>2018</v>
      </c>
      <c r="F332" s="203" t="s">
        <v>1792</v>
      </c>
      <c r="G332" s="128" t="s">
        <v>120</v>
      </c>
      <c r="H332" s="125" t="s">
        <v>1294</v>
      </c>
      <c r="I332" s="129">
        <f>'16'!D26</f>
        <v>54816.03</v>
      </c>
      <c r="J332" s="158"/>
    </row>
    <row r="333" spans="2:10" ht="15">
      <c r="B333" s="125" t="str">
        <f>INDEX(SUM!D:D,MATCH(SUM!$F$3,SUM!B:B,0),0)</f>
        <v>P071</v>
      </c>
      <c r="C333" s="127">
        <v>45</v>
      </c>
      <c r="D333" s="124" t="s">
        <v>1663</v>
      </c>
      <c r="E333" s="127">
        <f t="shared" si="5"/>
        <v>2018</v>
      </c>
      <c r="F333" s="203" t="s">
        <v>1793</v>
      </c>
      <c r="G333" s="128" t="s">
        <v>120</v>
      </c>
      <c r="H333" s="125" t="s">
        <v>1295</v>
      </c>
      <c r="I333" s="129">
        <f>'16'!D27</f>
        <v>55088.91</v>
      </c>
      <c r="J333" s="158"/>
    </row>
    <row r="334" spans="2:10" ht="15">
      <c r="B334" s="125" t="str">
        <f>INDEX(SUM!D:D,MATCH(SUM!$F$3,SUM!B:B,0),0)</f>
        <v>P071</v>
      </c>
      <c r="C334" s="127">
        <v>45</v>
      </c>
      <c r="D334" s="124" t="s">
        <v>1663</v>
      </c>
      <c r="E334" s="127">
        <f t="shared" si="5"/>
        <v>2018</v>
      </c>
      <c r="F334" s="203" t="s">
        <v>1794</v>
      </c>
      <c r="G334" s="128" t="s">
        <v>120</v>
      </c>
      <c r="H334" s="125" t="s">
        <v>1296</v>
      </c>
      <c r="I334" s="129">
        <f>'16'!D28</f>
        <v>56084.53</v>
      </c>
      <c r="J334" s="158"/>
    </row>
    <row r="335" spans="2:10" ht="15">
      <c r="B335" s="125" t="str">
        <f>INDEX(SUM!D:D,MATCH(SUM!$F$3,SUM!B:B,0),0)</f>
        <v>P071</v>
      </c>
      <c r="C335" s="127">
        <v>45</v>
      </c>
      <c r="D335" s="124" t="s">
        <v>1663</v>
      </c>
      <c r="E335" s="127">
        <f t="shared" si="5"/>
        <v>2018</v>
      </c>
      <c r="F335" s="203" t="s">
        <v>1795</v>
      </c>
      <c r="G335" s="128" t="s">
        <v>120</v>
      </c>
      <c r="H335" s="125" t="s">
        <v>1297</v>
      </c>
      <c r="I335" s="129">
        <f>'16'!D29</f>
        <v>50514.75</v>
      </c>
      <c r="J335" s="158"/>
    </row>
    <row r="336" spans="2:10" ht="15">
      <c r="B336" s="125" t="str">
        <f>INDEX(SUM!D:D,MATCH(SUM!$F$3,SUM!B:B,0),0)</f>
        <v>P071</v>
      </c>
      <c r="C336" s="127">
        <v>45</v>
      </c>
      <c r="D336" s="124" t="s">
        <v>1663</v>
      </c>
      <c r="E336" s="127">
        <f t="shared" si="5"/>
        <v>2018</v>
      </c>
      <c r="F336" s="203" t="s">
        <v>1796</v>
      </c>
      <c r="G336" s="128" t="s">
        <v>120</v>
      </c>
      <c r="H336" s="125" t="s">
        <v>1298</v>
      </c>
      <c r="I336" s="129">
        <f>'16'!D30</f>
        <v>55120.42</v>
      </c>
      <c r="J336" s="158"/>
    </row>
    <row r="337" spans="2:10" ht="15">
      <c r="B337" s="125" t="str">
        <f>INDEX(SUM!D:D,MATCH(SUM!$F$3,SUM!B:B,0),0)</f>
        <v>P071</v>
      </c>
      <c r="C337" s="127">
        <v>45</v>
      </c>
      <c r="D337" s="124" t="s">
        <v>1663</v>
      </c>
      <c r="E337" s="127">
        <f t="shared" si="5"/>
        <v>2018</v>
      </c>
      <c r="F337" s="203" t="s">
        <v>1797</v>
      </c>
      <c r="G337" s="128" t="s">
        <v>120</v>
      </c>
      <c r="H337" s="125" t="s">
        <v>1299</v>
      </c>
      <c r="I337" s="129">
        <f>'16'!D31</f>
        <v>52279.65</v>
      </c>
      <c r="J337" s="158"/>
    </row>
    <row r="338" spans="2:10" ht="15">
      <c r="B338" s="125" t="str">
        <f>INDEX(SUM!D:D,MATCH(SUM!$F$3,SUM!B:B,0),0)</f>
        <v>P071</v>
      </c>
      <c r="C338" s="127">
        <v>45</v>
      </c>
      <c r="D338" s="124" t="s">
        <v>1663</v>
      </c>
      <c r="E338" s="127">
        <f t="shared" si="5"/>
        <v>2018</v>
      </c>
      <c r="F338" s="203" t="s">
        <v>1798</v>
      </c>
      <c r="G338" s="128" t="s">
        <v>120</v>
      </c>
      <c r="H338" s="125" t="s">
        <v>1300</v>
      </c>
      <c r="I338" s="129">
        <f>'16'!D32</f>
        <v>51695.54</v>
      </c>
      <c r="J338" s="158"/>
    </row>
    <row r="339" spans="2:10" ht="15">
      <c r="B339" s="125" t="str">
        <f>INDEX(SUM!D:D,MATCH(SUM!$F$3,SUM!B:B,0),0)</f>
        <v>P071</v>
      </c>
      <c r="C339" s="127">
        <v>45</v>
      </c>
      <c r="D339" s="124" t="s">
        <v>1663</v>
      </c>
      <c r="E339" s="127">
        <f t="shared" si="5"/>
        <v>2018</v>
      </c>
      <c r="F339" s="203" t="s">
        <v>1799</v>
      </c>
      <c r="G339" s="128" t="s">
        <v>120</v>
      </c>
      <c r="H339" s="125" t="s">
        <v>1301</v>
      </c>
      <c r="I339" s="129">
        <f>'16'!D33</f>
        <v>52349.88</v>
      </c>
      <c r="J339" s="158"/>
    </row>
    <row r="340" spans="2:10" ht="15">
      <c r="B340" s="125" t="str">
        <f>INDEX(SUM!D:D,MATCH(SUM!$F$3,SUM!B:B,0),0)</f>
        <v>P071</v>
      </c>
      <c r="C340" s="127">
        <v>45</v>
      </c>
      <c r="D340" s="124" t="s">
        <v>1663</v>
      </c>
      <c r="E340" s="127">
        <f t="shared" si="5"/>
        <v>2018</v>
      </c>
      <c r="F340" s="203" t="s">
        <v>1800</v>
      </c>
      <c r="G340" s="128" t="s">
        <v>120</v>
      </c>
      <c r="H340" s="125" t="s">
        <v>1302</v>
      </c>
      <c r="I340" s="129">
        <f>'16'!D34</f>
        <v>52932.9</v>
      </c>
      <c r="J340" s="158"/>
    </row>
    <row r="341" spans="2:10" ht="15">
      <c r="B341" s="125" t="str">
        <f>INDEX(SUM!D:D,MATCH(SUM!$F$3,SUM!B:B,0),0)</f>
        <v>P071</v>
      </c>
      <c r="C341" s="127">
        <v>45</v>
      </c>
      <c r="D341" s="124" t="s">
        <v>1663</v>
      </c>
      <c r="E341" s="127">
        <f t="shared" si="5"/>
        <v>2018</v>
      </c>
      <c r="F341" s="203" t="s">
        <v>1801</v>
      </c>
      <c r="G341" s="128" t="s">
        <v>120</v>
      </c>
      <c r="H341" s="125" t="s">
        <v>1303</v>
      </c>
      <c r="I341" s="129">
        <f>'16'!D35</f>
        <v>62020.91</v>
      </c>
      <c r="J341" s="158"/>
    </row>
    <row r="342" spans="2:10" ht="15">
      <c r="B342" s="125" t="str">
        <f>INDEX(SUM!D:D,MATCH(SUM!$F$3,SUM!B:B,0),0)</f>
        <v>P071</v>
      </c>
      <c r="C342" s="127">
        <v>45</v>
      </c>
      <c r="D342" s="124" t="s">
        <v>1663</v>
      </c>
      <c r="E342" s="127">
        <f t="shared" si="5"/>
        <v>2018</v>
      </c>
      <c r="F342" s="203" t="s">
        <v>1802</v>
      </c>
      <c r="G342" s="128" t="s">
        <v>120</v>
      </c>
      <c r="H342" s="125" t="s">
        <v>1304</v>
      </c>
      <c r="I342" s="129">
        <f>'16'!D36</f>
        <v>54827.83</v>
      </c>
      <c r="J342" s="158"/>
    </row>
    <row r="343" spans="2:10" ht="15">
      <c r="B343" s="125" t="str">
        <f>INDEX(SUM!D:D,MATCH(SUM!$F$3,SUM!B:B,0),0)</f>
        <v>P071</v>
      </c>
      <c r="C343" s="127">
        <v>45</v>
      </c>
      <c r="D343" s="124" t="s">
        <v>1663</v>
      </c>
      <c r="E343" s="127">
        <f t="shared" si="5"/>
        <v>2018</v>
      </c>
      <c r="F343" s="203" t="s">
        <v>1803</v>
      </c>
      <c r="G343" s="128" t="s">
        <v>120</v>
      </c>
      <c r="H343" s="125" t="s">
        <v>1666</v>
      </c>
      <c r="I343" s="129">
        <f>'16'!E24</f>
        <v>55271.6</v>
      </c>
      <c r="J343" s="158"/>
    </row>
    <row r="344" spans="2:10" ht="15">
      <c r="B344" s="125" t="str">
        <f>INDEX(SUM!D:D,MATCH(SUM!$F$3,SUM!B:B,0),0)</f>
        <v>P071</v>
      </c>
      <c r="C344" s="127">
        <v>45</v>
      </c>
      <c r="D344" s="124" t="s">
        <v>1663</v>
      </c>
      <c r="E344" s="127">
        <f t="shared" si="5"/>
        <v>2018</v>
      </c>
      <c r="F344" s="203" t="s">
        <v>1804</v>
      </c>
      <c r="G344" s="128" t="s">
        <v>120</v>
      </c>
      <c r="H344" s="125" t="s">
        <v>1667</v>
      </c>
      <c r="I344" s="129">
        <f>'16'!E25</f>
        <v>55252.32</v>
      </c>
      <c r="J344" s="158"/>
    </row>
    <row r="345" spans="2:10" ht="15">
      <c r="B345" s="125" t="str">
        <f>INDEX(SUM!D:D,MATCH(SUM!$F$3,SUM!B:B,0),0)</f>
        <v>P071</v>
      </c>
      <c r="C345" s="127">
        <v>45</v>
      </c>
      <c r="D345" s="124" t="s">
        <v>1663</v>
      </c>
      <c r="E345" s="127">
        <f t="shared" si="5"/>
        <v>2018</v>
      </c>
      <c r="F345" s="203" t="s">
        <v>1805</v>
      </c>
      <c r="G345" s="128" t="s">
        <v>120</v>
      </c>
      <c r="H345" s="125" t="s">
        <v>1668</v>
      </c>
      <c r="I345" s="129">
        <f>'16'!E26</f>
        <v>54816.03</v>
      </c>
      <c r="J345" s="158"/>
    </row>
    <row r="346" spans="2:10" ht="15">
      <c r="B346" s="125" t="str">
        <f>INDEX(SUM!D:D,MATCH(SUM!$F$3,SUM!B:B,0),0)</f>
        <v>P071</v>
      </c>
      <c r="C346" s="127">
        <v>45</v>
      </c>
      <c r="D346" s="124" t="s">
        <v>1663</v>
      </c>
      <c r="E346" s="127">
        <f t="shared" si="5"/>
        <v>2018</v>
      </c>
      <c r="F346" s="203" t="s">
        <v>1806</v>
      </c>
      <c r="G346" s="128" t="s">
        <v>120</v>
      </c>
      <c r="H346" s="125" t="s">
        <v>1669</v>
      </c>
      <c r="I346" s="129">
        <f>'16'!E27</f>
        <v>55088.91</v>
      </c>
      <c r="J346" s="158"/>
    </row>
    <row r="347" spans="2:10" ht="15">
      <c r="B347" s="125" t="str">
        <f>INDEX(SUM!D:D,MATCH(SUM!$F$3,SUM!B:B,0),0)</f>
        <v>P071</v>
      </c>
      <c r="C347" s="127">
        <v>45</v>
      </c>
      <c r="D347" s="124" t="s">
        <v>1663</v>
      </c>
      <c r="E347" s="127">
        <f t="shared" si="5"/>
        <v>2018</v>
      </c>
      <c r="F347" s="203" t="s">
        <v>1807</v>
      </c>
      <c r="G347" s="128" t="s">
        <v>120</v>
      </c>
      <c r="H347" s="125" t="s">
        <v>1670</v>
      </c>
      <c r="I347" s="129">
        <f>'16'!E28</f>
        <v>56084.53</v>
      </c>
      <c r="J347" s="158"/>
    </row>
    <row r="348" spans="2:10" ht="15">
      <c r="B348" s="125" t="str">
        <f>INDEX(SUM!D:D,MATCH(SUM!$F$3,SUM!B:B,0),0)</f>
        <v>P071</v>
      </c>
      <c r="C348" s="127">
        <v>45</v>
      </c>
      <c r="D348" s="124" t="s">
        <v>1663</v>
      </c>
      <c r="E348" s="127">
        <f t="shared" si="5"/>
        <v>2018</v>
      </c>
      <c r="F348" s="203" t="s">
        <v>1808</v>
      </c>
      <c r="G348" s="128" t="s">
        <v>120</v>
      </c>
      <c r="H348" s="125" t="s">
        <v>1671</v>
      </c>
      <c r="I348" s="129">
        <f>'16'!E29</f>
        <v>50514.75</v>
      </c>
      <c r="J348" s="158"/>
    </row>
    <row r="349" spans="2:10" ht="15">
      <c r="B349" s="125" t="str">
        <f>INDEX(SUM!D:D,MATCH(SUM!$F$3,SUM!B:B,0),0)</f>
        <v>P071</v>
      </c>
      <c r="C349" s="127">
        <v>45</v>
      </c>
      <c r="D349" s="124" t="s">
        <v>1663</v>
      </c>
      <c r="E349" s="127">
        <f t="shared" si="5"/>
        <v>2018</v>
      </c>
      <c r="F349" s="203" t="s">
        <v>1809</v>
      </c>
      <c r="G349" s="128" t="s">
        <v>120</v>
      </c>
      <c r="H349" s="125" t="s">
        <v>1672</v>
      </c>
      <c r="I349" s="129">
        <f>'16'!E30</f>
        <v>55120.42</v>
      </c>
      <c r="J349" s="158"/>
    </row>
    <row r="350" spans="2:10" ht="15">
      <c r="B350" s="125" t="str">
        <f>INDEX(SUM!D:D,MATCH(SUM!$F$3,SUM!B:B,0),0)</f>
        <v>P071</v>
      </c>
      <c r="C350" s="127">
        <v>45</v>
      </c>
      <c r="D350" s="124" t="s">
        <v>1663</v>
      </c>
      <c r="E350" s="127">
        <f t="shared" si="5"/>
        <v>2018</v>
      </c>
      <c r="F350" s="203" t="s">
        <v>1810</v>
      </c>
      <c r="G350" s="128" t="s">
        <v>120</v>
      </c>
      <c r="H350" s="125" t="s">
        <v>1673</v>
      </c>
      <c r="I350" s="129">
        <f>'16'!E31</f>
        <v>52279.65</v>
      </c>
      <c r="J350" s="158"/>
    </row>
    <row r="351" spans="2:10" ht="15">
      <c r="B351" s="125" t="str">
        <f>INDEX(SUM!D:D,MATCH(SUM!$F$3,SUM!B:B,0),0)</f>
        <v>P071</v>
      </c>
      <c r="C351" s="127">
        <v>45</v>
      </c>
      <c r="D351" s="124" t="s">
        <v>1663</v>
      </c>
      <c r="E351" s="127">
        <f t="shared" si="5"/>
        <v>2018</v>
      </c>
      <c r="F351" s="203" t="s">
        <v>1811</v>
      </c>
      <c r="G351" s="128" t="s">
        <v>120</v>
      </c>
      <c r="H351" s="125" t="s">
        <v>1674</v>
      </c>
      <c r="I351" s="129">
        <f>'16'!E32</f>
        <v>51695.54</v>
      </c>
      <c r="J351" s="158"/>
    </row>
    <row r="352" spans="2:10" ht="15">
      <c r="B352" s="125" t="str">
        <f>INDEX(SUM!D:D,MATCH(SUM!$F$3,SUM!B:B,0),0)</f>
        <v>P071</v>
      </c>
      <c r="C352" s="127">
        <v>45</v>
      </c>
      <c r="D352" s="124" t="s">
        <v>1663</v>
      </c>
      <c r="E352" s="127">
        <f t="shared" si="5"/>
        <v>2018</v>
      </c>
      <c r="F352" s="203" t="s">
        <v>1812</v>
      </c>
      <c r="G352" s="128" t="s">
        <v>120</v>
      </c>
      <c r="H352" s="125" t="s">
        <v>1675</v>
      </c>
      <c r="I352" s="129">
        <f>'16'!E33</f>
        <v>52349.88</v>
      </c>
      <c r="J352" s="158"/>
    </row>
    <row r="353" spans="2:10" ht="15">
      <c r="B353" s="125" t="str">
        <f>INDEX(SUM!D:D,MATCH(SUM!$F$3,SUM!B:B,0),0)</f>
        <v>P071</v>
      </c>
      <c r="C353" s="127">
        <v>45</v>
      </c>
      <c r="D353" s="124" t="s">
        <v>1663</v>
      </c>
      <c r="E353" s="127">
        <f t="shared" si="5"/>
        <v>2018</v>
      </c>
      <c r="F353" s="203" t="s">
        <v>1813</v>
      </c>
      <c r="G353" s="128" t="s">
        <v>120</v>
      </c>
      <c r="H353" s="125" t="s">
        <v>1676</v>
      </c>
      <c r="I353" s="129">
        <f>'16'!E34</f>
        <v>52932.9</v>
      </c>
      <c r="J353" s="158"/>
    </row>
    <row r="354" spans="2:10" ht="15">
      <c r="B354" s="125" t="str">
        <f>INDEX(SUM!D:D,MATCH(SUM!$F$3,SUM!B:B,0),0)</f>
        <v>P071</v>
      </c>
      <c r="C354" s="127">
        <v>45</v>
      </c>
      <c r="D354" s="124" t="s">
        <v>1663</v>
      </c>
      <c r="E354" s="127">
        <f t="shared" si="5"/>
        <v>2018</v>
      </c>
      <c r="F354" s="203" t="s">
        <v>1814</v>
      </c>
      <c r="G354" s="128" t="s">
        <v>120</v>
      </c>
      <c r="H354" s="125" t="s">
        <v>1677</v>
      </c>
      <c r="I354" s="129">
        <f>'16'!E35</f>
        <v>62020.91</v>
      </c>
      <c r="J354" s="158"/>
    </row>
    <row r="355" spans="2:10" ht="15">
      <c r="B355" s="125" t="str">
        <f>INDEX(SUM!D:D,MATCH(SUM!$F$3,SUM!B:B,0),0)</f>
        <v>P071</v>
      </c>
      <c r="C355" s="127">
        <v>45</v>
      </c>
      <c r="D355" s="124" t="s">
        <v>1663</v>
      </c>
      <c r="E355" s="127">
        <f t="shared" si="5"/>
        <v>2018</v>
      </c>
      <c r="F355" s="203" t="s">
        <v>1815</v>
      </c>
      <c r="G355" s="128" t="s">
        <v>120</v>
      </c>
      <c r="H355" s="125" t="s">
        <v>1678</v>
      </c>
      <c r="I355" s="129">
        <f>'16'!E36</f>
        <v>54827.83</v>
      </c>
      <c r="J355" s="158"/>
    </row>
    <row r="356" spans="2:10" ht="15">
      <c r="B356" s="125" t="str">
        <f>INDEX(SUM!D:D,MATCH(SUM!$F$3,SUM!B:B,0),0)</f>
        <v>P071</v>
      </c>
      <c r="C356" s="127">
        <v>45</v>
      </c>
      <c r="D356" s="124" t="s">
        <v>1663</v>
      </c>
      <c r="E356" s="127">
        <f t="shared" si="5"/>
        <v>2018</v>
      </c>
      <c r="F356" s="203" t="s">
        <v>2077</v>
      </c>
      <c r="G356" s="128" t="s">
        <v>120</v>
      </c>
      <c r="H356" s="125" t="s">
        <v>2051</v>
      </c>
      <c r="I356" s="129">
        <f>'16'!F24</f>
        <v>55271.6</v>
      </c>
      <c r="J356" s="158"/>
    </row>
    <row r="357" spans="2:10" ht="15">
      <c r="B357" s="125" t="str">
        <f>INDEX(SUM!D:D,MATCH(SUM!$F$3,SUM!B:B,0),0)</f>
        <v>P071</v>
      </c>
      <c r="C357" s="127">
        <v>45</v>
      </c>
      <c r="D357" s="124" t="s">
        <v>1663</v>
      </c>
      <c r="E357" s="127">
        <f t="shared" si="5"/>
        <v>2018</v>
      </c>
      <c r="F357" s="203" t="s">
        <v>2078</v>
      </c>
      <c r="G357" s="128" t="s">
        <v>120</v>
      </c>
      <c r="H357" s="125" t="s">
        <v>2052</v>
      </c>
      <c r="I357" s="129">
        <f>'16'!F25</f>
        <v>55252.32</v>
      </c>
      <c r="J357" s="158"/>
    </row>
    <row r="358" spans="2:10" ht="15">
      <c r="B358" s="125" t="str">
        <f>INDEX(SUM!D:D,MATCH(SUM!$F$3,SUM!B:B,0),0)</f>
        <v>P071</v>
      </c>
      <c r="C358" s="127">
        <v>45</v>
      </c>
      <c r="D358" s="124" t="s">
        <v>1663</v>
      </c>
      <c r="E358" s="127">
        <f t="shared" si="5"/>
        <v>2018</v>
      </c>
      <c r="F358" s="203" t="s">
        <v>2079</v>
      </c>
      <c r="G358" s="128" t="s">
        <v>120</v>
      </c>
      <c r="H358" s="125" t="s">
        <v>2053</v>
      </c>
      <c r="I358" s="129">
        <f>'16'!F26</f>
        <v>54816.03</v>
      </c>
      <c r="J358" s="158"/>
    </row>
    <row r="359" spans="2:10" ht="15">
      <c r="B359" s="125" t="str">
        <f>INDEX(SUM!D:D,MATCH(SUM!$F$3,SUM!B:B,0),0)</f>
        <v>P071</v>
      </c>
      <c r="C359" s="127">
        <v>45</v>
      </c>
      <c r="D359" s="124" t="s">
        <v>1663</v>
      </c>
      <c r="E359" s="127">
        <f t="shared" si="5"/>
        <v>2018</v>
      </c>
      <c r="F359" s="203" t="s">
        <v>2080</v>
      </c>
      <c r="G359" s="128" t="s">
        <v>120</v>
      </c>
      <c r="H359" s="125" t="s">
        <v>2054</v>
      </c>
      <c r="I359" s="129">
        <f>'16'!F27</f>
        <v>55088.91</v>
      </c>
      <c r="J359" s="158"/>
    </row>
    <row r="360" spans="2:10" ht="15">
      <c r="B360" s="125" t="str">
        <f>INDEX(SUM!D:D,MATCH(SUM!$F$3,SUM!B:B,0),0)</f>
        <v>P071</v>
      </c>
      <c r="C360" s="127">
        <v>45</v>
      </c>
      <c r="D360" s="124" t="s">
        <v>1663</v>
      </c>
      <c r="E360" s="127">
        <f t="shared" si="5"/>
        <v>2018</v>
      </c>
      <c r="F360" s="203" t="s">
        <v>2081</v>
      </c>
      <c r="G360" s="128" t="s">
        <v>120</v>
      </c>
      <c r="H360" s="125" t="s">
        <v>2055</v>
      </c>
      <c r="I360" s="129">
        <f>'16'!F28</f>
        <v>56084.53</v>
      </c>
      <c r="J360" s="158"/>
    </row>
    <row r="361" spans="2:10" ht="15">
      <c r="B361" s="125" t="str">
        <f>INDEX(SUM!D:D,MATCH(SUM!$F$3,SUM!B:B,0),0)</f>
        <v>P071</v>
      </c>
      <c r="C361" s="127">
        <v>45</v>
      </c>
      <c r="D361" s="124" t="s">
        <v>1663</v>
      </c>
      <c r="E361" s="127">
        <f t="shared" si="5"/>
        <v>2018</v>
      </c>
      <c r="F361" s="203" t="s">
        <v>2082</v>
      </c>
      <c r="G361" s="128" t="s">
        <v>120</v>
      </c>
      <c r="H361" s="125" t="s">
        <v>2056</v>
      </c>
      <c r="I361" s="129">
        <f>'16'!F29</f>
        <v>50514.75</v>
      </c>
      <c r="J361" s="158"/>
    </row>
    <row r="362" spans="2:10" ht="15">
      <c r="B362" s="125" t="str">
        <f>INDEX(SUM!D:D,MATCH(SUM!$F$3,SUM!B:B,0),0)</f>
        <v>P071</v>
      </c>
      <c r="C362" s="127">
        <v>45</v>
      </c>
      <c r="D362" s="124" t="s">
        <v>1663</v>
      </c>
      <c r="E362" s="127">
        <f t="shared" si="5"/>
        <v>2018</v>
      </c>
      <c r="F362" s="203" t="s">
        <v>2083</v>
      </c>
      <c r="G362" s="128" t="s">
        <v>120</v>
      </c>
      <c r="H362" s="125" t="s">
        <v>2057</v>
      </c>
      <c r="I362" s="129">
        <f>'16'!F30</f>
        <v>55120.42</v>
      </c>
      <c r="J362" s="158"/>
    </row>
    <row r="363" spans="2:10" ht="15">
      <c r="B363" s="125" t="str">
        <f>INDEX(SUM!D:D,MATCH(SUM!$F$3,SUM!B:B,0),0)</f>
        <v>P071</v>
      </c>
      <c r="C363" s="127">
        <v>45</v>
      </c>
      <c r="D363" s="124" t="s">
        <v>1663</v>
      </c>
      <c r="E363" s="127">
        <f t="shared" si="5"/>
        <v>2018</v>
      </c>
      <c r="F363" s="203" t="s">
        <v>2084</v>
      </c>
      <c r="G363" s="128" t="s">
        <v>120</v>
      </c>
      <c r="H363" s="125" t="s">
        <v>2058</v>
      </c>
      <c r="I363" s="129">
        <f>'16'!F31</f>
        <v>52279.65</v>
      </c>
      <c r="J363" s="158"/>
    </row>
    <row r="364" spans="2:10" ht="15">
      <c r="B364" s="125" t="str">
        <f>INDEX(SUM!D:D,MATCH(SUM!$F$3,SUM!B:B,0),0)</f>
        <v>P071</v>
      </c>
      <c r="C364" s="127">
        <v>45</v>
      </c>
      <c r="D364" s="124" t="s">
        <v>1663</v>
      </c>
      <c r="E364" s="127">
        <f t="shared" si="5"/>
        <v>2018</v>
      </c>
      <c r="F364" s="203" t="s">
        <v>2085</v>
      </c>
      <c r="G364" s="128" t="s">
        <v>120</v>
      </c>
      <c r="H364" s="125" t="s">
        <v>2059</v>
      </c>
      <c r="I364" s="129">
        <f>'16'!F32</f>
        <v>51695.54</v>
      </c>
      <c r="J364" s="158"/>
    </row>
    <row r="365" spans="2:10" ht="15">
      <c r="B365" s="125" t="str">
        <f>INDEX(SUM!D:D,MATCH(SUM!$F$3,SUM!B:B,0),0)</f>
        <v>P071</v>
      </c>
      <c r="C365" s="127">
        <v>45</v>
      </c>
      <c r="D365" s="124" t="s">
        <v>1663</v>
      </c>
      <c r="E365" s="127">
        <f t="shared" si="5"/>
        <v>2018</v>
      </c>
      <c r="F365" s="203" t="s">
        <v>2086</v>
      </c>
      <c r="G365" s="128" t="s">
        <v>120</v>
      </c>
      <c r="H365" s="125" t="s">
        <v>2060</v>
      </c>
      <c r="I365" s="129">
        <f>'16'!F33</f>
        <v>52349.88</v>
      </c>
      <c r="J365" s="158"/>
    </row>
    <row r="366" spans="2:10" ht="15">
      <c r="B366" s="125" t="str">
        <f>INDEX(SUM!D:D,MATCH(SUM!$F$3,SUM!B:B,0),0)</f>
        <v>P071</v>
      </c>
      <c r="C366" s="127">
        <v>45</v>
      </c>
      <c r="D366" s="124" t="s">
        <v>1663</v>
      </c>
      <c r="E366" s="127">
        <f t="shared" si="5"/>
        <v>2018</v>
      </c>
      <c r="F366" s="203" t="s">
        <v>2087</v>
      </c>
      <c r="G366" s="128" t="s">
        <v>120</v>
      </c>
      <c r="H366" s="125" t="s">
        <v>2061</v>
      </c>
      <c r="I366" s="129">
        <f>'16'!F34</f>
        <v>52932.9</v>
      </c>
      <c r="J366" s="158"/>
    </row>
    <row r="367" spans="2:10" ht="15">
      <c r="B367" s="125" t="str">
        <f>INDEX(SUM!D:D,MATCH(SUM!$F$3,SUM!B:B,0),0)</f>
        <v>P071</v>
      </c>
      <c r="C367" s="127">
        <v>45</v>
      </c>
      <c r="D367" s="124" t="s">
        <v>1663</v>
      </c>
      <c r="E367" s="127">
        <f t="shared" si="5"/>
        <v>2018</v>
      </c>
      <c r="F367" s="203" t="s">
        <v>2088</v>
      </c>
      <c r="G367" s="128" t="s">
        <v>120</v>
      </c>
      <c r="H367" s="125" t="s">
        <v>2062</v>
      </c>
      <c r="I367" s="129">
        <f>'16'!F35</f>
        <v>62020.91</v>
      </c>
      <c r="J367" s="158"/>
    </row>
    <row r="368" spans="2:10" ht="15">
      <c r="B368" s="125" t="str">
        <f>INDEX(SUM!D:D,MATCH(SUM!$F$3,SUM!B:B,0),0)</f>
        <v>P071</v>
      </c>
      <c r="C368" s="127">
        <v>45</v>
      </c>
      <c r="D368" s="124" t="s">
        <v>1663</v>
      </c>
      <c r="E368" s="127">
        <f t="shared" si="5"/>
        <v>2018</v>
      </c>
      <c r="F368" s="203" t="s">
        <v>2089</v>
      </c>
      <c r="G368" s="128" t="s">
        <v>120</v>
      </c>
      <c r="H368" s="125" t="s">
        <v>2063</v>
      </c>
      <c r="I368" s="129">
        <f>'16'!F36</f>
        <v>54827.83</v>
      </c>
      <c r="J368" s="158"/>
    </row>
    <row r="369" spans="2:10" ht="15">
      <c r="B369" s="125" t="str">
        <f>INDEX(SUM!D:D,MATCH(SUM!$F$3,SUM!B:B,0),0)</f>
        <v>P071</v>
      </c>
      <c r="C369" s="127">
        <v>45</v>
      </c>
      <c r="D369" s="124" t="s">
        <v>1663</v>
      </c>
      <c r="E369" s="127">
        <f t="shared" si="5"/>
        <v>2018</v>
      </c>
      <c r="F369" s="203" t="s">
        <v>2090</v>
      </c>
      <c r="G369" s="128" t="s">
        <v>120</v>
      </c>
      <c r="H369" s="125" t="s">
        <v>2064</v>
      </c>
      <c r="I369" s="129">
        <f>'16'!G24</f>
        <v>0</v>
      </c>
      <c r="J369" s="158"/>
    </row>
    <row r="370" spans="2:10" ht="15">
      <c r="B370" s="125" t="str">
        <f>INDEX(SUM!D:D,MATCH(SUM!$F$3,SUM!B:B,0),0)</f>
        <v>P071</v>
      </c>
      <c r="C370" s="127">
        <v>45</v>
      </c>
      <c r="D370" s="124" t="s">
        <v>1663</v>
      </c>
      <c r="E370" s="127">
        <f t="shared" si="5"/>
        <v>2018</v>
      </c>
      <c r="F370" s="203" t="s">
        <v>2091</v>
      </c>
      <c r="G370" s="128" t="s">
        <v>120</v>
      </c>
      <c r="H370" s="125" t="s">
        <v>2065</v>
      </c>
      <c r="I370" s="129">
        <f>'16'!G25</f>
        <v>0</v>
      </c>
      <c r="J370" s="158"/>
    </row>
    <row r="371" spans="2:10" ht="15">
      <c r="B371" s="125" t="str">
        <f>INDEX(SUM!D:D,MATCH(SUM!$F$3,SUM!B:B,0),0)</f>
        <v>P071</v>
      </c>
      <c r="C371" s="127">
        <v>45</v>
      </c>
      <c r="D371" s="124" t="s">
        <v>1663</v>
      </c>
      <c r="E371" s="127">
        <f t="shared" si="5"/>
        <v>2018</v>
      </c>
      <c r="F371" s="203" t="s">
        <v>2092</v>
      </c>
      <c r="G371" s="128" t="s">
        <v>120</v>
      </c>
      <c r="H371" s="125" t="s">
        <v>2066</v>
      </c>
      <c r="I371" s="129">
        <f>'16'!G26</f>
        <v>0</v>
      </c>
      <c r="J371" s="158"/>
    </row>
    <row r="372" spans="2:10" ht="15">
      <c r="B372" s="125" t="str">
        <f>INDEX(SUM!D:D,MATCH(SUM!$F$3,SUM!B:B,0),0)</f>
        <v>P071</v>
      </c>
      <c r="C372" s="127">
        <v>45</v>
      </c>
      <c r="D372" s="124" t="s">
        <v>1663</v>
      </c>
      <c r="E372" s="127">
        <f t="shared" si="5"/>
        <v>2018</v>
      </c>
      <c r="F372" s="203" t="s">
        <v>2093</v>
      </c>
      <c r="G372" s="128" t="s">
        <v>120</v>
      </c>
      <c r="H372" s="125" t="s">
        <v>2067</v>
      </c>
      <c r="I372" s="129">
        <f>'16'!G27</f>
        <v>0</v>
      </c>
      <c r="J372" s="158"/>
    </row>
    <row r="373" spans="2:10" ht="15">
      <c r="B373" s="125" t="str">
        <f>INDEX(SUM!D:D,MATCH(SUM!$F$3,SUM!B:B,0),0)</f>
        <v>P071</v>
      </c>
      <c r="C373" s="127">
        <v>45</v>
      </c>
      <c r="D373" s="124" t="s">
        <v>1663</v>
      </c>
      <c r="E373" s="127">
        <f t="shared" si="5"/>
        <v>2018</v>
      </c>
      <c r="F373" s="203" t="s">
        <v>2094</v>
      </c>
      <c r="G373" s="128" t="s">
        <v>120</v>
      </c>
      <c r="H373" s="125" t="s">
        <v>2068</v>
      </c>
      <c r="I373" s="129">
        <f>'16'!G28</f>
        <v>0</v>
      </c>
      <c r="J373" s="158"/>
    </row>
    <row r="374" spans="2:10" ht="15">
      <c r="B374" s="125" t="str">
        <f>INDEX(SUM!D:D,MATCH(SUM!$F$3,SUM!B:B,0),0)</f>
        <v>P071</v>
      </c>
      <c r="C374" s="127">
        <v>45</v>
      </c>
      <c r="D374" s="124" t="s">
        <v>1663</v>
      </c>
      <c r="E374" s="127">
        <f t="shared" si="5"/>
        <v>2018</v>
      </c>
      <c r="F374" s="203" t="s">
        <v>2095</v>
      </c>
      <c r="G374" s="128" t="s">
        <v>120</v>
      </c>
      <c r="H374" s="125" t="s">
        <v>2069</v>
      </c>
      <c r="I374" s="129">
        <f>'16'!G29</f>
        <v>0</v>
      </c>
      <c r="J374" s="158"/>
    </row>
    <row r="375" spans="2:10" ht="15">
      <c r="B375" s="125" t="str">
        <f>INDEX(SUM!D:D,MATCH(SUM!$F$3,SUM!B:B,0),0)</f>
        <v>P071</v>
      </c>
      <c r="C375" s="127">
        <v>45</v>
      </c>
      <c r="D375" s="124" t="s">
        <v>1663</v>
      </c>
      <c r="E375" s="127">
        <f t="shared" si="5"/>
        <v>2018</v>
      </c>
      <c r="F375" s="203" t="s">
        <v>2096</v>
      </c>
      <c r="G375" s="128" t="s">
        <v>120</v>
      </c>
      <c r="H375" s="125" t="s">
        <v>2070</v>
      </c>
      <c r="I375" s="129">
        <f>'16'!G30</f>
        <v>0</v>
      </c>
      <c r="J375" s="158"/>
    </row>
    <row r="376" spans="2:10" ht="15">
      <c r="B376" s="125" t="str">
        <f>INDEX(SUM!D:D,MATCH(SUM!$F$3,SUM!B:B,0),0)</f>
        <v>P071</v>
      </c>
      <c r="C376" s="127">
        <v>45</v>
      </c>
      <c r="D376" s="124" t="s">
        <v>1663</v>
      </c>
      <c r="E376" s="127">
        <f t="shared" si="5"/>
        <v>2018</v>
      </c>
      <c r="F376" s="203" t="s">
        <v>2097</v>
      </c>
      <c r="G376" s="128" t="s">
        <v>120</v>
      </c>
      <c r="H376" s="125" t="s">
        <v>2071</v>
      </c>
      <c r="I376" s="129">
        <f>'16'!G31</f>
        <v>0</v>
      </c>
      <c r="J376" s="158"/>
    </row>
    <row r="377" spans="2:10" ht="15">
      <c r="B377" s="125" t="str">
        <f>INDEX(SUM!D:D,MATCH(SUM!$F$3,SUM!B:B,0),0)</f>
        <v>P071</v>
      </c>
      <c r="C377" s="127">
        <v>45</v>
      </c>
      <c r="D377" s="124" t="s">
        <v>1663</v>
      </c>
      <c r="E377" s="127">
        <f t="shared" si="5"/>
        <v>2018</v>
      </c>
      <c r="F377" s="203" t="s">
        <v>2098</v>
      </c>
      <c r="G377" s="128" t="s">
        <v>120</v>
      </c>
      <c r="H377" s="125" t="s">
        <v>2072</v>
      </c>
      <c r="I377" s="129">
        <f>'16'!G32</f>
        <v>0</v>
      </c>
      <c r="J377" s="158"/>
    </row>
    <row r="378" spans="2:10" ht="15">
      <c r="B378" s="125" t="str">
        <f>INDEX(SUM!D:D,MATCH(SUM!$F$3,SUM!B:B,0),0)</f>
        <v>P071</v>
      </c>
      <c r="C378" s="127">
        <v>45</v>
      </c>
      <c r="D378" s="124" t="s">
        <v>1663</v>
      </c>
      <c r="E378" s="127">
        <f t="shared" si="5"/>
        <v>2018</v>
      </c>
      <c r="F378" s="203" t="s">
        <v>2099</v>
      </c>
      <c r="G378" s="128" t="s">
        <v>120</v>
      </c>
      <c r="H378" s="125" t="s">
        <v>2073</v>
      </c>
      <c r="I378" s="129">
        <f>'16'!G33</f>
        <v>0</v>
      </c>
      <c r="J378" s="158"/>
    </row>
    <row r="379" spans="2:10" ht="15">
      <c r="B379" s="125" t="str">
        <f>INDEX(SUM!D:D,MATCH(SUM!$F$3,SUM!B:B,0),0)</f>
        <v>P071</v>
      </c>
      <c r="C379" s="127">
        <v>45</v>
      </c>
      <c r="D379" s="124" t="s">
        <v>1663</v>
      </c>
      <c r="E379" s="127">
        <f t="shared" si="5"/>
        <v>2018</v>
      </c>
      <c r="F379" s="203" t="s">
        <v>2100</v>
      </c>
      <c r="G379" s="128" t="s">
        <v>120</v>
      </c>
      <c r="H379" s="125" t="s">
        <v>2074</v>
      </c>
      <c r="I379" s="129">
        <f>'16'!G34</f>
        <v>0</v>
      </c>
      <c r="J379" s="158"/>
    </row>
    <row r="380" spans="2:10" ht="15">
      <c r="B380" s="125" t="str">
        <f>INDEX(SUM!D:D,MATCH(SUM!$F$3,SUM!B:B,0),0)</f>
        <v>P071</v>
      </c>
      <c r="C380" s="127">
        <v>45</v>
      </c>
      <c r="D380" s="124" t="s">
        <v>1663</v>
      </c>
      <c r="E380" s="127">
        <f t="shared" si="5"/>
        <v>2018</v>
      </c>
      <c r="F380" s="203" t="s">
        <v>2101</v>
      </c>
      <c r="G380" s="128" t="s">
        <v>120</v>
      </c>
      <c r="H380" s="125" t="s">
        <v>2075</v>
      </c>
      <c r="I380" s="129">
        <f>'16'!G35</f>
        <v>0</v>
      </c>
      <c r="J380" s="158"/>
    </row>
    <row r="381" spans="2:10" ht="15">
      <c r="B381" s="125" t="str">
        <f>INDEX(SUM!D:D,MATCH(SUM!$F$3,SUM!B:B,0),0)</f>
        <v>P071</v>
      </c>
      <c r="C381" s="127">
        <v>45</v>
      </c>
      <c r="D381" s="124" t="s">
        <v>1663</v>
      </c>
      <c r="E381" s="127">
        <f t="shared" si="5"/>
        <v>2018</v>
      </c>
      <c r="F381" s="203" t="s">
        <v>2102</v>
      </c>
      <c r="G381" s="128" t="s">
        <v>120</v>
      </c>
      <c r="H381" s="125" t="s">
        <v>2076</v>
      </c>
      <c r="I381" s="129">
        <f>'16'!G36</f>
        <v>0</v>
      </c>
      <c r="J381" s="158"/>
    </row>
    <row r="382" spans="2:10" ht="15">
      <c r="B382" s="125" t="str">
        <f>INDEX(SUM!D:D,MATCH(SUM!$F$3,SUM!B:B,0),0)</f>
        <v>P071</v>
      </c>
      <c r="C382" s="127">
        <v>46</v>
      </c>
      <c r="D382" s="124" t="s">
        <v>1664</v>
      </c>
      <c r="E382" s="127">
        <f t="shared" si="5"/>
        <v>2018</v>
      </c>
      <c r="F382" s="203" t="s">
        <v>1816</v>
      </c>
      <c r="G382" s="128" t="s">
        <v>120</v>
      </c>
      <c r="H382" s="125" t="s">
        <v>1692</v>
      </c>
      <c r="I382" s="129">
        <f>'16'!D48</f>
        <v>120592.59</v>
      </c>
      <c r="J382" s="158"/>
    </row>
    <row r="383" spans="2:10" ht="15">
      <c r="B383" s="125" t="str">
        <f>INDEX(SUM!D:D,MATCH(SUM!$F$3,SUM!B:B,0),0)</f>
        <v>P071</v>
      </c>
      <c r="C383" s="127">
        <v>46</v>
      </c>
      <c r="D383" s="124" t="s">
        <v>1664</v>
      </c>
      <c r="E383" s="127">
        <f t="shared" si="5"/>
        <v>2018</v>
      </c>
      <c r="F383" s="203" t="s">
        <v>1817</v>
      </c>
      <c r="G383" s="128" t="s">
        <v>120</v>
      </c>
      <c r="H383" s="125" t="s">
        <v>1693</v>
      </c>
      <c r="I383" s="129">
        <f>'16'!D49</f>
        <v>120550.52</v>
      </c>
      <c r="J383" s="158"/>
    </row>
    <row r="384" spans="2:10" ht="15">
      <c r="B384" s="125" t="str">
        <f>INDEX(SUM!D:D,MATCH(SUM!$F$3,SUM!B:B,0),0)</f>
        <v>P071</v>
      </c>
      <c r="C384" s="127">
        <v>46</v>
      </c>
      <c r="D384" s="124" t="s">
        <v>1664</v>
      </c>
      <c r="E384" s="127">
        <f t="shared" si="5"/>
        <v>2018</v>
      </c>
      <c r="F384" s="203" t="s">
        <v>1818</v>
      </c>
      <c r="G384" s="128" t="s">
        <v>120</v>
      </c>
      <c r="H384" s="125" t="s">
        <v>1694</v>
      </c>
      <c r="I384" s="129">
        <f>'16'!D50</f>
        <v>119598.61</v>
      </c>
      <c r="J384" s="158"/>
    </row>
    <row r="385" spans="2:10" ht="15">
      <c r="B385" s="125" t="str">
        <f>INDEX(SUM!D:D,MATCH(SUM!$F$3,SUM!B:B,0),0)</f>
        <v>P071</v>
      </c>
      <c r="C385" s="127">
        <v>46</v>
      </c>
      <c r="D385" s="124" t="s">
        <v>1664</v>
      </c>
      <c r="E385" s="127">
        <f t="shared" si="5"/>
        <v>2018</v>
      </c>
      <c r="F385" s="203" t="s">
        <v>1819</v>
      </c>
      <c r="G385" s="128" t="s">
        <v>120</v>
      </c>
      <c r="H385" s="125" t="s">
        <v>1695</v>
      </c>
      <c r="I385" s="129">
        <f>'16'!D51</f>
        <v>120193.98</v>
      </c>
      <c r="J385" s="158"/>
    </row>
    <row r="386" spans="2:10" ht="15">
      <c r="B386" s="125" t="str">
        <f>INDEX(SUM!D:D,MATCH(SUM!$F$3,SUM!B:B,0),0)</f>
        <v>P071</v>
      </c>
      <c r="C386" s="127">
        <v>46</v>
      </c>
      <c r="D386" s="124" t="s">
        <v>1664</v>
      </c>
      <c r="E386" s="127">
        <f t="shared" si="5"/>
        <v>2018</v>
      </c>
      <c r="F386" s="203" t="s">
        <v>1820</v>
      </c>
      <c r="G386" s="128" t="s">
        <v>120</v>
      </c>
      <c r="H386" s="125" t="s">
        <v>1696</v>
      </c>
      <c r="I386" s="129">
        <f>'16'!D52</f>
        <v>122366.25</v>
      </c>
      <c r="J386" s="158"/>
    </row>
    <row r="387" spans="2:10" ht="15">
      <c r="B387" s="125" t="str">
        <f>INDEX(SUM!D:D,MATCH(SUM!$F$3,SUM!B:B,0),0)</f>
        <v>P071</v>
      </c>
      <c r="C387" s="127">
        <v>46</v>
      </c>
      <c r="D387" s="124" t="s">
        <v>1664</v>
      </c>
      <c r="E387" s="127">
        <f t="shared" si="5"/>
        <v>2018</v>
      </c>
      <c r="F387" s="203" t="s">
        <v>1821</v>
      </c>
      <c r="G387" s="128" t="s">
        <v>120</v>
      </c>
      <c r="H387" s="125" t="s">
        <v>1697</v>
      </c>
      <c r="I387" s="129">
        <f>'16'!D53</f>
        <v>110214</v>
      </c>
      <c r="J387" s="158"/>
    </row>
    <row r="388" spans="2:10" ht="15">
      <c r="B388" s="125" t="str">
        <f>INDEX(SUM!D:D,MATCH(SUM!$F$3,SUM!B:B,0),0)</f>
        <v>P071</v>
      </c>
      <c r="C388" s="127">
        <v>46</v>
      </c>
      <c r="D388" s="124" t="s">
        <v>1664</v>
      </c>
      <c r="E388" s="127">
        <f t="shared" si="5"/>
        <v>2018</v>
      </c>
      <c r="F388" s="203" t="s">
        <v>1822</v>
      </c>
      <c r="G388" s="128" t="s">
        <v>120</v>
      </c>
      <c r="H388" s="125" t="s">
        <v>1698</v>
      </c>
      <c r="I388" s="129">
        <f>'16'!D54</f>
        <v>120262.74</v>
      </c>
      <c r="J388" s="158"/>
    </row>
    <row r="389" spans="2:10" ht="15">
      <c r="B389" s="125" t="str">
        <f>INDEX(SUM!D:D,MATCH(SUM!$F$3,SUM!B:B,0),0)</f>
        <v>P071</v>
      </c>
      <c r="C389" s="127">
        <v>46</v>
      </c>
      <c r="D389" s="124" t="s">
        <v>1664</v>
      </c>
      <c r="E389" s="127">
        <f t="shared" si="5"/>
        <v>2018</v>
      </c>
      <c r="F389" s="203" t="s">
        <v>1823</v>
      </c>
      <c r="G389" s="128" t="s">
        <v>120</v>
      </c>
      <c r="H389" s="125" t="s">
        <v>1699</v>
      </c>
      <c r="I389" s="129">
        <f>'16'!D55</f>
        <v>114064.69</v>
      </c>
      <c r="J389" s="158"/>
    </row>
    <row r="390" spans="2:10" ht="15">
      <c r="B390" s="125" t="str">
        <f>INDEX(SUM!D:D,MATCH(SUM!$F$3,SUM!B:B,0),0)</f>
        <v>P071</v>
      </c>
      <c r="C390" s="127">
        <v>46</v>
      </c>
      <c r="D390" s="124" t="s">
        <v>1664</v>
      </c>
      <c r="E390" s="127">
        <f t="shared" si="5"/>
        <v>2018</v>
      </c>
      <c r="F390" s="203" t="s">
        <v>1824</v>
      </c>
      <c r="G390" s="128" t="s">
        <v>120</v>
      </c>
      <c r="H390" s="125" t="s">
        <v>1700</v>
      </c>
      <c r="I390" s="129">
        <f>'16'!D56</f>
        <v>112790.27</v>
      </c>
      <c r="J390" s="158"/>
    </row>
    <row r="391" spans="2:10" ht="15">
      <c r="B391" s="125" t="str">
        <f>INDEX(SUM!D:D,MATCH(SUM!$F$3,SUM!B:B,0),0)</f>
        <v>P071</v>
      </c>
      <c r="C391" s="127">
        <v>46</v>
      </c>
      <c r="D391" s="124" t="s">
        <v>1664</v>
      </c>
      <c r="E391" s="127">
        <f t="shared" si="5"/>
        <v>2018</v>
      </c>
      <c r="F391" s="203" t="s">
        <v>1825</v>
      </c>
      <c r="G391" s="128" t="s">
        <v>120</v>
      </c>
      <c r="H391" s="125" t="s">
        <v>1701</v>
      </c>
      <c r="I391" s="129">
        <f>'16'!D57</f>
        <v>114217.92</v>
      </c>
      <c r="J391" s="158"/>
    </row>
    <row r="392" spans="2:10" ht="15">
      <c r="B392" s="125" t="str">
        <f>INDEX(SUM!D:D,MATCH(SUM!$F$3,SUM!B:B,0),0)</f>
        <v>P071</v>
      </c>
      <c r="C392" s="127">
        <v>46</v>
      </c>
      <c r="D392" s="124" t="s">
        <v>1664</v>
      </c>
      <c r="E392" s="127">
        <f t="shared" si="5"/>
        <v>2018</v>
      </c>
      <c r="F392" s="203" t="s">
        <v>1826</v>
      </c>
      <c r="G392" s="128" t="s">
        <v>120</v>
      </c>
      <c r="H392" s="125" t="s">
        <v>1702</v>
      </c>
      <c r="I392" s="129">
        <f>'16'!D58</f>
        <v>115489.97</v>
      </c>
      <c r="J392" s="158"/>
    </row>
    <row r="393" spans="2:10" ht="15">
      <c r="B393" s="125" t="str">
        <f>INDEX(SUM!D:D,MATCH(SUM!$F$3,SUM!B:B,0),0)</f>
        <v>P071</v>
      </c>
      <c r="C393" s="127">
        <v>46</v>
      </c>
      <c r="D393" s="124" t="s">
        <v>1664</v>
      </c>
      <c r="E393" s="127">
        <f t="shared" si="5"/>
        <v>2018</v>
      </c>
      <c r="F393" s="203" t="s">
        <v>1827</v>
      </c>
      <c r="G393" s="128" t="s">
        <v>120</v>
      </c>
      <c r="H393" s="125" t="s">
        <v>1703</v>
      </c>
      <c r="I393" s="129">
        <f>'16'!D59</f>
        <v>135318.35</v>
      </c>
      <c r="J393" s="158"/>
    </row>
    <row r="394" spans="2:10" ht="15">
      <c r="B394" s="125" t="str">
        <f>INDEX(SUM!D:D,MATCH(SUM!$F$3,SUM!B:B,0),0)</f>
        <v>P071</v>
      </c>
      <c r="C394" s="127">
        <v>46</v>
      </c>
      <c r="D394" s="124" t="s">
        <v>1664</v>
      </c>
      <c r="E394" s="127">
        <f t="shared" si="5"/>
        <v>2018</v>
      </c>
      <c r="F394" s="203" t="s">
        <v>1828</v>
      </c>
      <c r="G394" s="128" t="s">
        <v>120</v>
      </c>
      <c r="H394" s="125" t="s">
        <v>1704</v>
      </c>
      <c r="I394" s="129">
        <f>'16'!D60</f>
        <v>119624.35</v>
      </c>
      <c r="J394" s="158"/>
    </row>
    <row r="395" spans="2:10" ht="15">
      <c r="B395" s="125" t="str">
        <f>INDEX(SUM!D:D,MATCH(SUM!$F$3,SUM!B:B,0),0)</f>
        <v>P071</v>
      </c>
      <c r="C395" s="127">
        <v>46</v>
      </c>
      <c r="D395" s="124" t="s">
        <v>1664</v>
      </c>
      <c r="E395" s="127">
        <f aca="true" t="shared" si="6" ref="E395:E458">E394</f>
        <v>2018</v>
      </c>
      <c r="F395" s="203" t="s">
        <v>1829</v>
      </c>
      <c r="G395" s="128" t="s">
        <v>120</v>
      </c>
      <c r="H395" s="125" t="s">
        <v>1666</v>
      </c>
      <c r="I395" s="129">
        <f>'16'!E48</f>
        <v>120592.59</v>
      </c>
      <c r="J395" s="158"/>
    </row>
    <row r="396" spans="2:10" ht="15">
      <c r="B396" s="125" t="str">
        <f>INDEX(SUM!D:D,MATCH(SUM!$F$3,SUM!B:B,0),0)</f>
        <v>P071</v>
      </c>
      <c r="C396" s="127">
        <v>46</v>
      </c>
      <c r="D396" s="124" t="s">
        <v>1664</v>
      </c>
      <c r="E396" s="127">
        <f t="shared" si="6"/>
        <v>2018</v>
      </c>
      <c r="F396" s="203" t="s">
        <v>1830</v>
      </c>
      <c r="G396" s="128" t="s">
        <v>120</v>
      </c>
      <c r="H396" s="125" t="s">
        <v>1667</v>
      </c>
      <c r="I396" s="129">
        <f>'16'!E49</f>
        <v>120550.52</v>
      </c>
      <c r="J396" s="158"/>
    </row>
    <row r="397" spans="2:10" ht="15">
      <c r="B397" s="125" t="str">
        <f>INDEX(SUM!D:D,MATCH(SUM!$F$3,SUM!B:B,0),0)</f>
        <v>P071</v>
      </c>
      <c r="C397" s="127">
        <v>46</v>
      </c>
      <c r="D397" s="124" t="s">
        <v>1664</v>
      </c>
      <c r="E397" s="127">
        <f t="shared" si="6"/>
        <v>2018</v>
      </c>
      <c r="F397" s="203" t="s">
        <v>1831</v>
      </c>
      <c r="G397" s="128" t="s">
        <v>120</v>
      </c>
      <c r="H397" s="125" t="s">
        <v>1668</v>
      </c>
      <c r="I397" s="129">
        <f>'16'!E50</f>
        <v>119598.61</v>
      </c>
      <c r="J397" s="158"/>
    </row>
    <row r="398" spans="2:10" ht="15">
      <c r="B398" s="125" t="str">
        <f>INDEX(SUM!D:D,MATCH(SUM!$F$3,SUM!B:B,0),0)</f>
        <v>P071</v>
      </c>
      <c r="C398" s="127">
        <v>46</v>
      </c>
      <c r="D398" s="124" t="s">
        <v>1664</v>
      </c>
      <c r="E398" s="127">
        <f t="shared" si="6"/>
        <v>2018</v>
      </c>
      <c r="F398" s="203" t="s">
        <v>1832</v>
      </c>
      <c r="G398" s="128" t="s">
        <v>120</v>
      </c>
      <c r="H398" s="125" t="s">
        <v>1669</v>
      </c>
      <c r="I398" s="129">
        <f>'16'!E51</f>
        <v>120193.98</v>
      </c>
      <c r="J398" s="158"/>
    </row>
    <row r="399" spans="2:10" ht="15">
      <c r="B399" s="125" t="str">
        <f>INDEX(SUM!D:D,MATCH(SUM!$F$3,SUM!B:B,0),0)</f>
        <v>P071</v>
      </c>
      <c r="C399" s="127">
        <v>46</v>
      </c>
      <c r="D399" s="124" t="s">
        <v>1664</v>
      </c>
      <c r="E399" s="127">
        <f t="shared" si="6"/>
        <v>2018</v>
      </c>
      <c r="F399" s="203" t="s">
        <v>1833</v>
      </c>
      <c r="G399" s="128" t="s">
        <v>120</v>
      </c>
      <c r="H399" s="125" t="s">
        <v>1670</v>
      </c>
      <c r="I399" s="129">
        <f>'16'!E52</f>
        <v>122366.25</v>
      </c>
      <c r="J399" s="158"/>
    </row>
    <row r="400" spans="2:10" ht="15">
      <c r="B400" s="125" t="str">
        <f>INDEX(SUM!D:D,MATCH(SUM!$F$3,SUM!B:B,0),0)</f>
        <v>P071</v>
      </c>
      <c r="C400" s="127">
        <v>46</v>
      </c>
      <c r="D400" s="124" t="s">
        <v>1664</v>
      </c>
      <c r="E400" s="127">
        <f t="shared" si="6"/>
        <v>2018</v>
      </c>
      <c r="F400" s="203" t="s">
        <v>1834</v>
      </c>
      <c r="G400" s="128" t="s">
        <v>120</v>
      </c>
      <c r="H400" s="125" t="s">
        <v>1671</v>
      </c>
      <c r="I400" s="129">
        <f>'16'!E53</f>
        <v>110214</v>
      </c>
      <c r="J400" s="158"/>
    </row>
    <row r="401" spans="2:10" ht="15">
      <c r="B401" s="125" t="str">
        <f>INDEX(SUM!D:D,MATCH(SUM!$F$3,SUM!B:B,0),0)</f>
        <v>P071</v>
      </c>
      <c r="C401" s="127">
        <v>46</v>
      </c>
      <c r="D401" s="124" t="s">
        <v>1664</v>
      </c>
      <c r="E401" s="127">
        <f t="shared" si="6"/>
        <v>2018</v>
      </c>
      <c r="F401" s="203" t="s">
        <v>1835</v>
      </c>
      <c r="G401" s="128" t="s">
        <v>120</v>
      </c>
      <c r="H401" s="125" t="s">
        <v>1672</v>
      </c>
      <c r="I401" s="129">
        <f>'16'!E54</f>
        <v>120262.74</v>
      </c>
      <c r="J401" s="158"/>
    </row>
    <row r="402" spans="2:10" ht="15">
      <c r="B402" s="125" t="str">
        <f>INDEX(SUM!D:D,MATCH(SUM!$F$3,SUM!B:B,0),0)</f>
        <v>P071</v>
      </c>
      <c r="C402" s="127">
        <v>46</v>
      </c>
      <c r="D402" s="124" t="s">
        <v>1664</v>
      </c>
      <c r="E402" s="127">
        <f t="shared" si="6"/>
        <v>2018</v>
      </c>
      <c r="F402" s="203" t="s">
        <v>1836</v>
      </c>
      <c r="G402" s="128" t="s">
        <v>120</v>
      </c>
      <c r="H402" s="125" t="s">
        <v>1673</v>
      </c>
      <c r="I402" s="129">
        <f>'16'!E55</f>
        <v>114064.69</v>
      </c>
      <c r="J402" s="158"/>
    </row>
    <row r="403" spans="2:10" ht="15">
      <c r="B403" s="125" t="str">
        <f>INDEX(SUM!D:D,MATCH(SUM!$F$3,SUM!B:B,0),0)</f>
        <v>P071</v>
      </c>
      <c r="C403" s="127">
        <v>46</v>
      </c>
      <c r="D403" s="124" t="s">
        <v>1664</v>
      </c>
      <c r="E403" s="127">
        <f t="shared" si="6"/>
        <v>2018</v>
      </c>
      <c r="F403" s="203" t="s">
        <v>1837</v>
      </c>
      <c r="G403" s="128" t="s">
        <v>120</v>
      </c>
      <c r="H403" s="125" t="s">
        <v>1674</v>
      </c>
      <c r="I403" s="129">
        <f>'16'!E56</f>
        <v>112790.27</v>
      </c>
      <c r="J403" s="158"/>
    </row>
    <row r="404" spans="2:10" ht="15">
      <c r="B404" s="125" t="str">
        <f>INDEX(SUM!D:D,MATCH(SUM!$F$3,SUM!B:B,0),0)</f>
        <v>P071</v>
      </c>
      <c r="C404" s="127">
        <v>46</v>
      </c>
      <c r="D404" s="124" t="s">
        <v>1664</v>
      </c>
      <c r="E404" s="127">
        <f t="shared" si="6"/>
        <v>2018</v>
      </c>
      <c r="F404" s="203" t="s">
        <v>1838</v>
      </c>
      <c r="G404" s="128" t="s">
        <v>120</v>
      </c>
      <c r="H404" s="125" t="s">
        <v>1675</v>
      </c>
      <c r="I404" s="129">
        <f>'16'!E57</f>
        <v>114217.92</v>
      </c>
      <c r="J404" s="158"/>
    </row>
    <row r="405" spans="2:10" ht="15">
      <c r="B405" s="125" t="str">
        <f>INDEX(SUM!D:D,MATCH(SUM!$F$3,SUM!B:B,0),0)</f>
        <v>P071</v>
      </c>
      <c r="C405" s="127">
        <v>46</v>
      </c>
      <c r="D405" s="124" t="s">
        <v>1664</v>
      </c>
      <c r="E405" s="127">
        <f t="shared" si="6"/>
        <v>2018</v>
      </c>
      <c r="F405" s="203" t="s">
        <v>1839</v>
      </c>
      <c r="G405" s="128" t="s">
        <v>120</v>
      </c>
      <c r="H405" s="125" t="s">
        <v>1676</v>
      </c>
      <c r="I405" s="129">
        <f>'16'!E58</f>
        <v>115489.97</v>
      </c>
      <c r="J405" s="158"/>
    </row>
    <row r="406" spans="2:10" ht="15">
      <c r="B406" s="125" t="str">
        <f>INDEX(SUM!D:D,MATCH(SUM!$F$3,SUM!B:B,0),0)</f>
        <v>P071</v>
      </c>
      <c r="C406" s="127">
        <v>46</v>
      </c>
      <c r="D406" s="124" t="s">
        <v>1664</v>
      </c>
      <c r="E406" s="127">
        <f t="shared" si="6"/>
        <v>2018</v>
      </c>
      <c r="F406" s="203" t="s">
        <v>1840</v>
      </c>
      <c r="G406" s="128" t="s">
        <v>120</v>
      </c>
      <c r="H406" s="125" t="s">
        <v>1677</v>
      </c>
      <c r="I406" s="129">
        <f>'16'!E59</f>
        <v>135318.35</v>
      </c>
      <c r="J406" s="158"/>
    </row>
    <row r="407" spans="2:10" ht="15">
      <c r="B407" s="125" t="str">
        <f>INDEX(SUM!D:D,MATCH(SUM!$F$3,SUM!B:B,0),0)</f>
        <v>P071</v>
      </c>
      <c r="C407" s="127">
        <v>46</v>
      </c>
      <c r="D407" s="124" t="s">
        <v>1664</v>
      </c>
      <c r="E407" s="127">
        <f t="shared" si="6"/>
        <v>2018</v>
      </c>
      <c r="F407" s="203" t="s">
        <v>1841</v>
      </c>
      <c r="G407" s="128" t="s">
        <v>120</v>
      </c>
      <c r="H407" s="125" t="s">
        <v>1678</v>
      </c>
      <c r="I407" s="129">
        <f>'16'!E60</f>
        <v>119624.35</v>
      </c>
      <c r="J407" s="158"/>
    </row>
    <row r="408" spans="2:10" ht="15">
      <c r="B408" s="125" t="str">
        <f>INDEX(SUM!D:D,MATCH(SUM!$F$3,SUM!B:B,0),0)</f>
        <v>P071</v>
      </c>
      <c r="C408" s="127">
        <v>46</v>
      </c>
      <c r="D408" s="124" t="s">
        <v>1664</v>
      </c>
      <c r="E408" s="127">
        <f t="shared" si="6"/>
        <v>2018</v>
      </c>
      <c r="F408" s="203" t="s">
        <v>1842</v>
      </c>
      <c r="G408" s="128" t="s">
        <v>120</v>
      </c>
      <c r="H408" s="125" t="s">
        <v>1679</v>
      </c>
      <c r="I408" s="129">
        <f>'16'!F48</f>
        <v>3614.22</v>
      </c>
      <c r="J408" s="158"/>
    </row>
    <row r="409" spans="2:10" ht="15">
      <c r="B409" s="125" t="str">
        <f>INDEX(SUM!D:D,MATCH(SUM!$F$3,SUM!B:B,0),0)</f>
        <v>P071</v>
      </c>
      <c r="C409" s="127">
        <v>46</v>
      </c>
      <c r="D409" s="124" t="s">
        <v>1664</v>
      </c>
      <c r="E409" s="127">
        <f t="shared" si="6"/>
        <v>2018</v>
      </c>
      <c r="F409" s="203" t="s">
        <v>1843</v>
      </c>
      <c r="G409" s="128" t="s">
        <v>120</v>
      </c>
      <c r="H409" s="125" t="s">
        <v>1680</v>
      </c>
      <c r="I409" s="129">
        <f>'16'!F49</f>
        <v>3582.51</v>
      </c>
      <c r="J409" s="158"/>
    </row>
    <row r="410" spans="2:10" ht="15">
      <c r="B410" s="125" t="str">
        <f>INDEX(SUM!D:D,MATCH(SUM!$F$3,SUM!B:B,0),0)</f>
        <v>P071</v>
      </c>
      <c r="C410" s="127">
        <v>46</v>
      </c>
      <c r="D410" s="124" t="s">
        <v>1664</v>
      </c>
      <c r="E410" s="127">
        <f t="shared" si="6"/>
        <v>2018</v>
      </c>
      <c r="F410" s="203" t="s">
        <v>1844</v>
      </c>
      <c r="G410" s="128" t="s">
        <v>120</v>
      </c>
      <c r="H410" s="125" t="s">
        <v>1681</v>
      </c>
      <c r="I410" s="129">
        <f>'16'!F50</f>
        <v>3709.35</v>
      </c>
      <c r="J410" s="158"/>
    </row>
    <row r="411" spans="2:10" ht="15">
      <c r="B411" s="125" t="str">
        <f>INDEX(SUM!D:D,MATCH(SUM!$F$3,SUM!B:B,0),0)</f>
        <v>P071</v>
      </c>
      <c r="C411" s="127">
        <v>46</v>
      </c>
      <c r="D411" s="124" t="s">
        <v>1664</v>
      </c>
      <c r="E411" s="127">
        <f t="shared" si="6"/>
        <v>2018</v>
      </c>
      <c r="F411" s="203" t="s">
        <v>1845</v>
      </c>
      <c r="G411" s="128" t="s">
        <v>120</v>
      </c>
      <c r="H411" s="125" t="s">
        <v>1682</v>
      </c>
      <c r="I411" s="129">
        <f>'16'!F51</f>
        <v>5673.93</v>
      </c>
      <c r="J411" s="158"/>
    </row>
    <row r="412" spans="2:10" ht="15">
      <c r="B412" s="125" t="str">
        <f>INDEX(SUM!D:D,MATCH(SUM!$F$3,SUM!B:B,0),0)</f>
        <v>P071</v>
      </c>
      <c r="C412" s="127">
        <v>46</v>
      </c>
      <c r="D412" s="124" t="s">
        <v>1664</v>
      </c>
      <c r="E412" s="127">
        <f t="shared" si="6"/>
        <v>2018</v>
      </c>
      <c r="F412" s="203" t="s">
        <v>1846</v>
      </c>
      <c r="G412" s="128" t="s">
        <v>120</v>
      </c>
      <c r="H412" s="125" t="s">
        <v>1683</v>
      </c>
      <c r="I412" s="129">
        <f>'16'!F52</f>
        <v>6564.51</v>
      </c>
      <c r="J412" s="158"/>
    </row>
    <row r="413" spans="2:10" ht="15">
      <c r="B413" s="125" t="str">
        <f>INDEX(SUM!D:D,MATCH(SUM!$F$3,SUM!B:B,0),0)</f>
        <v>P071</v>
      </c>
      <c r="C413" s="127">
        <v>46</v>
      </c>
      <c r="D413" s="124" t="s">
        <v>1664</v>
      </c>
      <c r="E413" s="127">
        <f t="shared" si="6"/>
        <v>2018</v>
      </c>
      <c r="F413" s="203" t="s">
        <v>1847</v>
      </c>
      <c r="G413" s="128" t="s">
        <v>120</v>
      </c>
      <c r="H413" s="125" t="s">
        <v>1684</v>
      </c>
      <c r="I413" s="129">
        <f>'16'!F53</f>
        <v>7689.76</v>
      </c>
      <c r="J413" s="158"/>
    </row>
    <row r="414" spans="2:10" ht="15">
      <c r="B414" s="125" t="str">
        <f>INDEX(SUM!D:D,MATCH(SUM!$F$3,SUM!B:B,0),0)</f>
        <v>P071</v>
      </c>
      <c r="C414" s="127">
        <v>46</v>
      </c>
      <c r="D414" s="124" t="s">
        <v>1664</v>
      </c>
      <c r="E414" s="127">
        <f t="shared" si="6"/>
        <v>2018</v>
      </c>
      <c r="F414" s="203" t="s">
        <v>1848</v>
      </c>
      <c r="G414" s="128" t="s">
        <v>120</v>
      </c>
      <c r="H414" s="125" t="s">
        <v>1685</v>
      </c>
      <c r="I414" s="129">
        <f>'16'!F54</f>
        <v>7260.92</v>
      </c>
      <c r="J414" s="158"/>
    </row>
    <row r="415" spans="2:10" ht="15">
      <c r="B415" s="125" t="str">
        <f>INDEX(SUM!D:D,MATCH(SUM!$F$3,SUM!B:B,0),0)</f>
        <v>P071</v>
      </c>
      <c r="C415" s="127">
        <v>46</v>
      </c>
      <c r="D415" s="124" t="s">
        <v>1664</v>
      </c>
      <c r="E415" s="127">
        <f t="shared" si="6"/>
        <v>2018</v>
      </c>
      <c r="F415" s="203" t="s">
        <v>1849</v>
      </c>
      <c r="G415" s="128" t="s">
        <v>120</v>
      </c>
      <c r="H415" s="125" t="s">
        <v>1686</v>
      </c>
      <c r="I415" s="129">
        <f>'16'!F55</f>
        <v>5613.44</v>
      </c>
      <c r="J415" s="158"/>
    </row>
    <row r="416" spans="2:10" ht="15">
      <c r="B416" s="125" t="str">
        <f>INDEX(SUM!D:D,MATCH(SUM!$F$3,SUM!B:B,0),0)</f>
        <v>P071</v>
      </c>
      <c r="C416" s="127">
        <v>46</v>
      </c>
      <c r="D416" s="124" t="s">
        <v>1664</v>
      </c>
      <c r="E416" s="127">
        <f t="shared" si="6"/>
        <v>2018</v>
      </c>
      <c r="F416" s="203" t="s">
        <v>1850</v>
      </c>
      <c r="G416" s="128" t="s">
        <v>120</v>
      </c>
      <c r="H416" s="125" t="s">
        <v>1687</v>
      </c>
      <c r="I416" s="129">
        <f>'16'!F56</f>
        <v>6066.5</v>
      </c>
      <c r="J416" s="158"/>
    </row>
    <row r="417" spans="2:10" ht="15">
      <c r="B417" s="125" t="str">
        <f>INDEX(SUM!D:D,MATCH(SUM!$F$3,SUM!B:B,0),0)</f>
        <v>P071</v>
      </c>
      <c r="C417" s="127">
        <v>46</v>
      </c>
      <c r="D417" s="124" t="s">
        <v>1664</v>
      </c>
      <c r="E417" s="127">
        <f t="shared" si="6"/>
        <v>2018</v>
      </c>
      <c r="F417" s="203" t="s">
        <v>1851</v>
      </c>
      <c r="G417" s="128" t="s">
        <v>120</v>
      </c>
      <c r="H417" s="125" t="s">
        <v>1688</v>
      </c>
      <c r="I417" s="129">
        <f>'16'!F57</f>
        <v>3690.18</v>
      </c>
      <c r="J417" s="158"/>
    </row>
    <row r="418" spans="2:10" ht="15">
      <c r="B418" s="125" t="str">
        <f>INDEX(SUM!D:D,MATCH(SUM!$F$3,SUM!B:B,0),0)</f>
        <v>P071</v>
      </c>
      <c r="C418" s="127">
        <v>46</v>
      </c>
      <c r="D418" s="124" t="s">
        <v>1664</v>
      </c>
      <c r="E418" s="127">
        <f t="shared" si="6"/>
        <v>2018</v>
      </c>
      <c r="F418" s="203" t="s">
        <v>1852</v>
      </c>
      <c r="G418" s="128" t="s">
        <v>120</v>
      </c>
      <c r="H418" s="125" t="s">
        <v>1689</v>
      </c>
      <c r="I418" s="129">
        <f>'16'!F58</f>
        <v>3468.21</v>
      </c>
      <c r="J418" s="158"/>
    </row>
    <row r="419" spans="2:10" ht="15">
      <c r="B419" s="125" t="str">
        <f>INDEX(SUM!D:D,MATCH(SUM!$F$3,SUM!B:B,0),0)</f>
        <v>P071</v>
      </c>
      <c r="C419" s="127">
        <v>46</v>
      </c>
      <c r="D419" s="124" t="s">
        <v>1664</v>
      </c>
      <c r="E419" s="127">
        <f t="shared" si="6"/>
        <v>2018</v>
      </c>
      <c r="F419" s="203" t="s">
        <v>1853</v>
      </c>
      <c r="G419" s="128" t="s">
        <v>120</v>
      </c>
      <c r="H419" s="125" t="s">
        <v>1690</v>
      </c>
      <c r="I419" s="129">
        <f>'16'!F59</f>
        <v>3721.89</v>
      </c>
      <c r="J419" s="158"/>
    </row>
    <row r="420" spans="2:10" ht="15">
      <c r="B420" s="125" t="str">
        <f>INDEX(SUM!D:D,MATCH(SUM!$F$3,SUM!B:B,0),0)</f>
        <v>P071</v>
      </c>
      <c r="C420" s="127">
        <v>46</v>
      </c>
      <c r="D420" s="124" t="s">
        <v>1664</v>
      </c>
      <c r="E420" s="127">
        <f t="shared" si="6"/>
        <v>2018</v>
      </c>
      <c r="F420" s="203" t="s">
        <v>1854</v>
      </c>
      <c r="G420" s="128" t="s">
        <v>120</v>
      </c>
      <c r="H420" s="125" t="s">
        <v>1691</v>
      </c>
      <c r="I420" s="129">
        <f>'16'!F60</f>
        <v>0</v>
      </c>
      <c r="J420" s="158"/>
    </row>
    <row r="421" spans="2:10" ht="15">
      <c r="B421" s="125" t="str">
        <f>INDEX(SUM!D:D,MATCH(SUM!$F$3,SUM!B:B,0),0)</f>
        <v>P071</v>
      </c>
      <c r="C421" s="127">
        <v>46</v>
      </c>
      <c r="D421" s="124" t="s">
        <v>1664</v>
      </c>
      <c r="E421" s="127">
        <f t="shared" si="6"/>
        <v>2018</v>
      </c>
      <c r="F421" s="203" t="s">
        <v>2103</v>
      </c>
      <c r="G421" s="128" t="s">
        <v>120</v>
      </c>
      <c r="H421" s="125" t="s">
        <v>2051</v>
      </c>
      <c r="I421" s="129">
        <f>'16'!G48</f>
        <v>116978.37</v>
      </c>
      <c r="J421" s="158"/>
    </row>
    <row r="422" spans="2:10" ht="15">
      <c r="B422" s="125" t="str">
        <f>INDEX(SUM!D:D,MATCH(SUM!$F$3,SUM!B:B,0),0)</f>
        <v>P071</v>
      </c>
      <c r="C422" s="127">
        <v>46</v>
      </c>
      <c r="D422" s="124" t="s">
        <v>1664</v>
      </c>
      <c r="E422" s="127">
        <f t="shared" si="6"/>
        <v>2018</v>
      </c>
      <c r="F422" s="203" t="s">
        <v>2104</v>
      </c>
      <c r="G422" s="128" t="s">
        <v>120</v>
      </c>
      <c r="H422" s="125" t="s">
        <v>2052</v>
      </c>
      <c r="I422" s="129">
        <f>'16'!G49</f>
        <v>116968.01</v>
      </c>
      <c r="J422" s="158"/>
    </row>
    <row r="423" spans="2:10" ht="15">
      <c r="B423" s="125" t="str">
        <f>INDEX(SUM!D:D,MATCH(SUM!$F$3,SUM!B:B,0),0)</f>
        <v>P071</v>
      </c>
      <c r="C423" s="127">
        <v>46</v>
      </c>
      <c r="D423" s="124" t="s">
        <v>1664</v>
      </c>
      <c r="E423" s="127">
        <f t="shared" si="6"/>
        <v>2018</v>
      </c>
      <c r="F423" s="203" t="s">
        <v>2105</v>
      </c>
      <c r="G423" s="128" t="s">
        <v>120</v>
      </c>
      <c r="H423" s="125" t="s">
        <v>2053</v>
      </c>
      <c r="I423" s="129">
        <f>'16'!G50</f>
        <v>115889.26</v>
      </c>
      <c r="J423" s="158"/>
    </row>
    <row r="424" spans="2:10" ht="15">
      <c r="B424" s="125" t="str">
        <f>INDEX(SUM!D:D,MATCH(SUM!$F$3,SUM!B:B,0),0)</f>
        <v>P071</v>
      </c>
      <c r="C424" s="127">
        <v>46</v>
      </c>
      <c r="D424" s="124" t="s">
        <v>1664</v>
      </c>
      <c r="E424" s="127">
        <f t="shared" si="6"/>
        <v>2018</v>
      </c>
      <c r="F424" s="203" t="s">
        <v>2106</v>
      </c>
      <c r="G424" s="128" t="s">
        <v>120</v>
      </c>
      <c r="H424" s="125" t="s">
        <v>2054</v>
      </c>
      <c r="I424" s="129">
        <f>'16'!G51</f>
        <v>114520.05</v>
      </c>
      <c r="J424" s="158"/>
    </row>
    <row r="425" spans="2:10" ht="15">
      <c r="B425" s="125" t="str">
        <f>INDEX(SUM!D:D,MATCH(SUM!$F$3,SUM!B:B,0),0)</f>
        <v>P071</v>
      </c>
      <c r="C425" s="127">
        <v>46</v>
      </c>
      <c r="D425" s="124" t="s">
        <v>1664</v>
      </c>
      <c r="E425" s="127">
        <f t="shared" si="6"/>
        <v>2018</v>
      </c>
      <c r="F425" s="203" t="s">
        <v>2107</v>
      </c>
      <c r="G425" s="128" t="s">
        <v>120</v>
      </c>
      <c r="H425" s="125" t="s">
        <v>2055</v>
      </c>
      <c r="I425" s="129">
        <f>'16'!G52</f>
        <v>115801.74</v>
      </c>
      <c r="J425" s="158"/>
    </row>
    <row r="426" spans="2:10" ht="15">
      <c r="B426" s="125" t="str">
        <f>INDEX(SUM!D:D,MATCH(SUM!$F$3,SUM!B:B,0),0)</f>
        <v>P071</v>
      </c>
      <c r="C426" s="127">
        <v>46</v>
      </c>
      <c r="D426" s="124" t="s">
        <v>1664</v>
      </c>
      <c r="E426" s="127">
        <f t="shared" si="6"/>
        <v>2018</v>
      </c>
      <c r="F426" s="203" t="s">
        <v>2108</v>
      </c>
      <c r="G426" s="128" t="s">
        <v>120</v>
      </c>
      <c r="H426" s="125" t="s">
        <v>2056</v>
      </c>
      <c r="I426" s="129">
        <f>'16'!G53</f>
        <v>102524.24</v>
      </c>
      <c r="J426" s="158"/>
    </row>
    <row r="427" spans="2:10" ht="15">
      <c r="B427" s="125" t="str">
        <f>INDEX(SUM!D:D,MATCH(SUM!$F$3,SUM!B:B,0),0)</f>
        <v>P071</v>
      </c>
      <c r="C427" s="127">
        <v>46</v>
      </c>
      <c r="D427" s="124" t="s">
        <v>1664</v>
      </c>
      <c r="E427" s="127">
        <f t="shared" si="6"/>
        <v>2018</v>
      </c>
      <c r="F427" s="203" t="s">
        <v>2109</v>
      </c>
      <c r="G427" s="128" t="s">
        <v>120</v>
      </c>
      <c r="H427" s="125" t="s">
        <v>2057</v>
      </c>
      <c r="I427" s="129">
        <f>'16'!G54</f>
        <v>113001.82</v>
      </c>
      <c r="J427" s="158"/>
    </row>
    <row r="428" spans="2:10" ht="15">
      <c r="B428" s="125" t="str">
        <f>INDEX(SUM!D:D,MATCH(SUM!$F$3,SUM!B:B,0),0)</f>
        <v>P071</v>
      </c>
      <c r="C428" s="127">
        <v>46</v>
      </c>
      <c r="D428" s="124" t="s">
        <v>1664</v>
      </c>
      <c r="E428" s="127">
        <f t="shared" si="6"/>
        <v>2018</v>
      </c>
      <c r="F428" s="203" t="s">
        <v>2110</v>
      </c>
      <c r="G428" s="128" t="s">
        <v>120</v>
      </c>
      <c r="H428" s="125" t="s">
        <v>2058</v>
      </c>
      <c r="I428" s="129">
        <f>'16'!G55</f>
        <v>108451.25</v>
      </c>
      <c r="J428" s="158"/>
    </row>
    <row r="429" spans="2:10" ht="15">
      <c r="B429" s="125" t="str">
        <f>INDEX(SUM!D:D,MATCH(SUM!$F$3,SUM!B:B,0),0)</f>
        <v>P071</v>
      </c>
      <c r="C429" s="127">
        <v>46</v>
      </c>
      <c r="D429" s="124" t="s">
        <v>1664</v>
      </c>
      <c r="E429" s="127">
        <f t="shared" si="6"/>
        <v>2018</v>
      </c>
      <c r="F429" s="203" t="s">
        <v>2111</v>
      </c>
      <c r="G429" s="128" t="s">
        <v>120</v>
      </c>
      <c r="H429" s="125" t="s">
        <v>2059</v>
      </c>
      <c r="I429" s="129">
        <f>'16'!G56</f>
        <v>106723.77</v>
      </c>
      <c r="J429" s="158"/>
    </row>
    <row r="430" spans="2:10" ht="15">
      <c r="B430" s="125" t="str">
        <f>INDEX(SUM!D:D,MATCH(SUM!$F$3,SUM!B:B,0),0)</f>
        <v>P071</v>
      </c>
      <c r="C430" s="127">
        <v>46</v>
      </c>
      <c r="D430" s="124" t="s">
        <v>1664</v>
      </c>
      <c r="E430" s="127">
        <f t="shared" si="6"/>
        <v>2018</v>
      </c>
      <c r="F430" s="203" t="s">
        <v>2112</v>
      </c>
      <c r="G430" s="128" t="s">
        <v>120</v>
      </c>
      <c r="H430" s="125" t="s">
        <v>2060</v>
      </c>
      <c r="I430" s="129">
        <f>'16'!G57</f>
        <v>110527.74</v>
      </c>
      <c r="J430" s="158"/>
    </row>
    <row r="431" spans="2:10" ht="15">
      <c r="B431" s="125" t="str">
        <f>INDEX(SUM!D:D,MATCH(SUM!$F$3,SUM!B:B,0),0)</f>
        <v>P071</v>
      </c>
      <c r="C431" s="127">
        <v>46</v>
      </c>
      <c r="D431" s="124" t="s">
        <v>1664</v>
      </c>
      <c r="E431" s="127">
        <f t="shared" si="6"/>
        <v>2018</v>
      </c>
      <c r="F431" s="203" t="s">
        <v>2113</v>
      </c>
      <c r="G431" s="128" t="s">
        <v>120</v>
      </c>
      <c r="H431" s="125" t="s">
        <v>2061</v>
      </c>
      <c r="I431" s="129">
        <f>'16'!G58</f>
        <v>112021.76</v>
      </c>
      <c r="J431" s="158"/>
    </row>
    <row r="432" spans="2:10" ht="15">
      <c r="B432" s="125" t="str">
        <f>INDEX(SUM!D:D,MATCH(SUM!$F$3,SUM!B:B,0),0)</f>
        <v>P071</v>
      </c>
      <c r="C432" s="127">
        <v>46</v>
      </c>
      <c r="D432" s="124" t="s">
        <v>1664</v>
      </c>
      <c r="E432" s="127">
        <f t="shared" si="6"/>
        <v>2018</v>
      </c>
      <c r="F432" s="203" t="s">
        <v>2114</v>
      </c>
      <c r="G432" s="128" t="s">
        <v>120</v>
      </c>
      <c r="H432" s="125" t="s">
        <v>2062</v>
      </c>
      <c r="I432" s="129">
        <f>'16'!G59</f>
        <v>131596.46</v>
      </c>
      <c r="J432" s="158"/>
    </row>
    <row r="433" spans="2:10" ht="15">
      <c r="B433" s="125" t="str">
        <f>INDEX(SUM!D:D,MATCH(SUM!$F$3,SUM!B:B,0),0)</f>
        <v>P071</v>
      </c>
      <c r="C433" s="127">
        <v>46</v>
      </c>
      <c r="D433" s="124" t="s">
        <v>1664</v>
      </c>
      <c r="E433" s="127">
        <f t="shared" si="6"/>
        <v>2018</v>
      </c>
      <c r="F433" s="203" t="s">
        <v>2115</v>
      </c>
      <c r="G433" s="128" t="s">
        <v>120</v>
      </c>
      <c r="H433" s="125" t="s">
        <v>2063</v>
      </c>
      <c r="I433" s="129">
        <f>'16'!G60</f>
        <v>119624.35</v>
      </c>
      <c r="J433" s="158"/>
    </row>
    <row r="434" spans="2:10" ht="15">
      <c r="B434" s="125" t="str">
        <f>INDEX(SUM!D:D,MATCH(SUM!$F$3,SUM!B:B,0),0)</f>
        <v>P071</v>
      </c>
      <c r="C434" s="127">
        <v>46</v>
      </c>
      <c r="D434" s="124" t="s">
        <v>1664</v>
      </c>
      <c r="E434" s="127">
        <f t="shared" si="6"/>
        <v>2018</v>
      </c>
      <c r="F434" s="203" t="s">
        <v>2229</v>
      </c>
      <c r="G434" s="128" t="s">
        <v>120</v>
      </c>
      <c r="H434" s="125" t="s">
        <v>2064</v>
      </c>
      <c r="I434" s="129">
        <f>'16'!H48</f>
        <v>0</v>
      </c>
      <c r="J434" s="158"/>
    </row>
    <row r="435" spans="2:10" ht="15">
      <c r="B435" s="125" t="str">
        <f>INDEX(SUM!D:D,MATCH(SUM!$F$3,SUM!B:B,0),0)</f>
        <v>P071</v>
      </c>
      <c r="C435" s="127">
        <v>46</v>
      </c>
      <c r="D435" s="124" t="s">
        <v>1664</v>
      </c>
      <c r="E435" s="127">
        <f t="shared" si="6"/>
        <v>2018</v>
      </c>
      <c r="F435" s="203" t="s">
        <v>2116</v>
      </c>
      <c r="G435" s="128" t="s">
        <v>120</v>
      </c>
      <c r="H435" s="125" t="s">
        <v>2065</v>
      </c>
      <c r="I435" s="129">
        <f>'16'!H49</f>
        <v>0</v>
      </c>
      <c r="J435" s="158"/>
    </row>
    <row r="436" spans="2:10" ht="15">
      <c r="B436" s="125" t="str">
        <f>INDEX(SUM!D:D,MATCH(SUM!$F$3,SUM!B:B,0),0)</f>
        <v>P071</v>
      </c>
      <c r="C436" s="127">
        <v>46</v>
      </c>
      <c r="D436" s="124" t="s">
        <v>1664</v>
      </c>
      <c r="E436" s="127">
        <f t="shared" si="6"/>
        <v>2018</v>
      </c>
      <c r="F436" s="203" t="s">
        <v>2117</v>
      </c>
      <c r="G436" s="128" t="s">
        <v>120</v>
      </c>
      <c r="H436" s="125" t="s">
        <v>2066</v>
      </c>
      <c r="I436" s="129">
        <f>'16'!H50</f>
        <v>0</v>
      </c>
      <c r="J436" s="158"/>
    </row>
    <row r="437" spans="2:10" ht="15">
      <c r="B437" s="125" t="str">
        <f>INDEX(SUM!D:D,MATCH(SUM!$F$3,SUM!B:B,0),0)</f>
        <v>P071</v>
      </c>
      <c r="C437" s="127">
        <v>46</v>
      </c>
      <c r="D437" s="124" t="s">
        <v>1664</v>
      </c>
      <c r="E437" s="127">
        <f t="shared" si="6"/>
        <v>2018</v>
      </c>
      <c r="F437" s="203" t="s">
        <v>2118</v>
      </c>
      <c r="G437" s="128" t="s">
        <v>120</v>
      </c>
      <c r="H437" s="125" t="s">
        <v>2067</v>
      </c>
      <c r="I437" s="129">
        <f>'16'!H51</f>
        <v>0</v>
      </c>
      <c r="J437" s="158"/>
    </row>
    <row r="438" spans="2:10" ht="15">
      <c r="B438" s="125" t="str">
        <f>INDEX(SUM!D:D,MATCH(SUM!$F$3,SUM!B:B,0),0)</f>
        <v>P071</v>
      </c>
      <c r="C438" s="127">
        <v>46</v>
      </c>
      <c r="D438" s="124" t="s">
        <v>1664</v>
      </c>
      <c r="E438" s="127">
        <f t="shared" si="6"/>
        <v>2018</v>
      </c>
      <c r="F438" s="203" t="s">
        <v>2119</v>
      </c>
      <c r="G438" s="128" t="s">
        <v>120</v>
      </c>
      <c r="H438" s="125" t="s">
        <v>2068</v>
      </c>
      <c r="I438" s="129">
        <f>'16'!H52</f>
        <v>0</v>
      </c>
      <c r="J438" s="158"/>
    </row>
    <row r="439" spans="2:10" ht="15">
      <c r="B439" s="125" t="str">
        <f>INDEX(SUM!D:D,MATCH(SUM!$F$3,SUM!B:B,0),0)</f>
        <v>P071</v>
      </c>
      <c r="C439" s="127">
        <v>46</v>
      </c>
      <c r="D439" s="124" t="s">
        <v>1664</v>
      </c>
      <c r="E439" s="127">
        <f t="shared" si="6"/>
        <v>2018</v>
      </c>
      <c r="F439" s="203" t="s">
        <v>2120</v>
      </c>
      <c r="G439" s="128" t="s">
        <v>120</v>
      </c>
      <c r="H439" s="125" t="s">
        <v>2069</v>
      </c>
      <c r="I439" s="129">
        <f>'16'!H53</f>
        <v>0</v>
      </c>
      <c r="J439" s="158"/>
    </row>
    <row r="440" spans="2:10" ht="15">
      <c r="B440" s="125" t="str">
        <f>INDEX(SUM!D:D,MATCH(SUM!$F$3,SUM!B:B,0),0)</f>
        <v>P071</v>
      </c>
      <c r="C440" s="127">
        <v>46</v>
      </c>
      <c r="D440" s="124" t="s">
        <v>1664</v>
      </c>
      <c r="E440" s="127">
        <f t="shared" si="6"/>
        <v>2018</v>
      </c>
      <c r="F440" s="203" t="s">
        <v>2121</v>
      </c>
      <c r="G440" s="128" t="s">
        <v>120</v>
      </c>
      <c r="H440" s="125" t="s">
        <v>2070</v>
      </c>
      <c r="I440" s="129">
        <f>'16'!H54</f>
        <v>0</v>
      </c>
      <c r="J440" s="158"/>
    </row>
    <row r="441" spans="2:10" ht="15">
      <c r="B441" s="125" t="str">
        <f>INDEX(SUM!D:D,MATCH(SUM!$F$3,SUM!B:B,0),0)</f>
        <v>P071</v>
      </c>
      <c r="C441" s="127">
        <v>46</v>
      </c>
      <c r="D441" s="124" t="s">
        <v>1664</v>
      </c>
      <c r="E441" s="127">
        <f t="shared" si="6"/>
        <v>2018</v>
      </c>
      <c r="F441" s="203" t="s">
        <v>2122</v>
      </c>
      <c r="G441" s="128" t="s">
        <v>120</v>
      </c>
      <c r="H441" s="125" t="s">
        <v>2071</v>
      </c>
      <c r="I441" s="129">
        <f>'16'!H55</f>
        <v>0</v>
      </c>
      <c r="J441" s="158"/>
    </row>
    <row r="442" spans="2:10" ht="15">
      <c r="B442" s="125" t="str">
        <f>INDEX(SUM!D:D,MATCH(SUM!$F$3,SUM!B:B,0),0)</f>
        <v>P071</v>
      </c>
      <c r="C442" s="127">
        <v>46</v>
      </c>
      <c r="D442" s="124" t="s">
        <v>1664</v>
      </c>
      <c r="E442" s="127">
        <f t="shared" si="6"/>
        <v>2018</v>
      </c>
      <c r="F442" s="203" t="s">
        <v>2123</v>
      </c>
      <c r="G442" s="128" t="s">
        <v>120</v>
      </c>
      <c r="H442" s="125" t="s">
        <v>2072</v>
      </c>
      <c r="I442" s="129">
        <f>'16'!H56</f>
        <v>0</v>
      </c>
      <c r="J442" s="158"/>
    </row>
    <row r="443" spans="2:10" ht="15">
      <c r="B443" s="125" t="str">
        <f>INDEX(SUM!D:D,MATCH(SUM!$F$3,SUM!B:B,0),0)</f>
        <v>P071</v>
      </c>
      <c r="C443" s="127">
        <v>46</v>
      </c>
      <c r="D443" s="124" t="s">
        <v>1664</v>
      </c>
      <c r="E443" s="127">
        <f t="shared" si="6"/>
        <v>2018</v>
      </c>
      <c r="F443" s="203" t="s">
        <v>2124</v>
      </c>
      <c r="G443" s="128" t="s">
        <v>120</v>
      </c>
      <c r="H443" s="125" t="s">
        <v>2073</v>
      </c>
      <c r="I443" s="129">
        <f>'16'!H57</f>
        <v>0</v>
      </c>
      <c r="J443" s="158"/>
    </row>
    <row r="444" spans="2:10" ht="15">
      <c r="B444" s="125" t="str">
        <f>INDEX(SUM!D:D,MATCH(SUM!$F$3,SUM!B:B,0),0)</f>
        <v>P071</v>
      </c>
      <c r="C444" s="127">
        <v>46</v>
      </c>
      <c r="D444" s="124" t="s">
        <v>1664</v>
      </c>
      <c r="E444" s="127">
        <f t="shared" si="6"/>
        <v>2018</v>
      </c>
      <c r="F444" s="203" t="s">
        <v>2125</v>
      </c>
      <c r="G444" s="128" t="s">
        <v>120</v>
      </c>
      <c r="H444" s="125" t="s">
        <v>2074</v>
      </c>
      <c r="I444" s="129">
        <f>'16'!H58</f>
        <v>0</v>
      </c>
      <c r="J444" s="158"/>
    </row>
    <row r="445" spans="2:10" ht="15">
      <c r="B445" s="125" t="str">
        <f>INDEX(SUM!D:D,MATCH(SUM!$F$3,SUM!B:B,0),0)</f>
        <v>P071</v>
      </c>
      <c r="C445" s="127">
        <v>46</v>
      </c>
      <c r="D445" s="124" t="s">
        <v>1664</v>
      </c>
      <c r="E445" s="127">
        <f t="shared" si="6"/>
        <v>2018</v>
      </c>
      <c r="F445" s="203" t="s">
        <v>2126</v>
      </c>
      <c r="G445" s="128" t="s">
        <v>120</v>
      </c>
      <c r="H445" s="125" t="s">
        <v>2075</v>
      </c>
      <c r="I445" s="129">
        <f>'16'!H59</f>
        <v>0</v>
      </c>
      <c r="J445" s="158"/>
    </row>
    <row r="446" spans="2:10" ht="15">
      <c r="B446" s="125" t="str">
        <f>INDEX(SUM!D:D,MATCH(SUM!$F$3,SUM!B:B,0),0)</f>
        <v>P071</v>
      </c>
      <c r="C446" s="127">
        <v>46</v>
      </c>
      <c r="D446" s="124" t="s">
        <v>1664</v>
      </c>
      <c r="E446" s="127">
        <f t="shared" si="6"/>
        <v>2018</v>
      </c>
      <c r="F446" s="203" t="s">
        <v>2127</v>
      </c>
      <c r="G446" s="128" t="s">
        <v>120</v>
      </c>
      <c r="H446" s="125" t="s">
        <v>2076</v>
      </c>
      <c r="I446" s="129">
        <f>'16'!H60</f>
        <v>0</v>
      </c>
      <c r="J446" s="158"/>
    </row>
    <row r="447" spans="2:10" ht="15">
      <c r="B447" s="125" t="str">
        <f>INDEX(SUM!D:D,MATCH(SUM!$F$3,SUM!B:B,0),0)</f>
        <v>P071</v>
      </c>
      <c r="C447" s="127">
        <v>52</v>
      </c>
      <c r="D447" s="124" t="s">
        <v>1665</v>
      </c>
      <c r="E447" s="127">
        <f t="shared" si="6"/>
        <v>2018</v>
      </c>
      <c r="F447" s="203" t="s">
        <v>1855</v>
      </c>
      <c r="G447" s="128" t="s">
        <v>120</v>
      </c>
      <c r="H447" s="125" t="s">
        <v>1692</v>
      </c>
      <c r="I447" s="129">
        <f>'16'!D72</f>
        <v>0</v>
      </c>
      <c r="J447" s="158"/>
    </row>
    <row r="448" spans="2:10" ht="15">
      <c r="B448" s="125" t="str">
        <f>INDEX(SUM!D:D,MATCH(SUM!$F$3,SUM!B:B,0),0)</f>
        <v>P071</v>
      </c>
      <c r="C448" s="127">
        <v>52</v>
      </c>
      <c r="D448" s="124" t="s">
        <v>1665</v>
      </c>
      <c r="E448" s="127">
        <f t="shared" si="6"/>
        <v>2018</v>
      </c>
      <c r="F448" s="203" t="s">
        <v>1856</v>
      </c>
      <c r="G448" s="128" t="s">
        <v>120</v>
      </c>
      <c r="H448" s="125" t="s">
        <v>1693</v>
      </c>
      <c r="I448" s="129">
        <f>'16'!D73</f>
        <v>0</v>
      </c>
      <c r="J448" s="158"/>
    </row>
    <row r="449" spans="2:10" ht="15">
      <c r="B449" s="125" t="str">
        <f>INDEX(SUM!D:D,MATCH(SUM!$F$3,SUM!B:B,0),0)</f>
        <v>P071</v>
      </c>
      <c r="C449" s="127">
        <v>52</v>
      </c>
      <c r="D449" s="124" t="s">
        <v>1665</v>
      </c>
      <c r="E449" s="127">
        <f t="shared" si="6"/>
        <v>2018</v>
      </c>
      <c r="F449" s="203" t="s">
        <v>1857</v>
      </c>
      <c r="G449" s="128" t="s">
        <v>120</v>
      </c>
      <c r="H449" s="125" t="s">
        <v>1694</v>
      </c>
      <c r="I449" s="129">
        <f>'16'!D74</f>
        <v>0</v>
      </c>
      <c r="J449" s="158"/>
    </row>
    <row r="450" spans="2:10" ht="15">
      <c r="B450" s="125" t="str">
        <f>INDEX(SUM!D:D,MATCH(SUM!$F$3,SUM!B:B,0),0)</f>
        <v>P071</v>
      </c>
      <c r="C450" s="127">
        <v>52</v>
      </c>
      <c r="D450" s="124" t="s">
        <v>1665</v>
      </c>
      <c r="E450" s="127">
        <f t="shared" si="6"/>
        <v>2018</v>
      </c>
      <c r="F450" s="203" t="s">
        <v>1858</v>
      </c>
      <c r="G450" s="128" t="s">
        <v>120</v>
      </c>
      <c r="H450" s="125" t="s">
        <v>1695</v>
      </c>
      <c r="I450" s="129">
        <f>'16'!D75</f>
        <v>0</v>
      </c>
      <c r="J450" s="158"/>
    </row>
    <row r="451" spans="2:10" ht="15">
      <c r="B451" s="125" t="str">
        <f>INDEX(SUM!D:D,MATCH(SUM!$F$3,SUM!B:B,0),0)</f>
        <v>P071</v>
      </c>
      <c r="C451" s="127">
        <v>52</v>
      </c>
      <c r="D451" s="124" t="s">
        <v>1665</v>
      </c>
      <c r="E451" s="127">
        <f t="shared" si="6"/>
        <v>2018</v>
      </c>
      <c r="F451" s="203" t="s">
        <v>1859</v>
      </c>
      <c r="G451" s="128" t="s">
        <v>120</v>
      </c>
      <c r="H451" s="125" t="s">
        <v>1696</v>
      </c>
      <c r="I451" s="129">
        <f>'16'!D76</f>
        <v>0</v>
      </c>
      <c r="J451" s="158"/>
    </row>
    <row r="452" spans="2:10" ht="15">
      <c r="B452" s="125" t="str">
        <f>INDEX(SUM!D:D,MATCH(SUM!$F$3,SUM!B:B,0),0)</f>
        <v>P071</v>
      </c>
      <c r="C452" s="127">
        <v>52</v>
      </c>
      <c r="D452" s="124" t="s">
        <v>1665</v>
      </c>
      <c r="E452" s="127">
        <f t="shared" si="6"/>
        <v>2018</v>
      </c>
      <c r="F452" s="203" t="s">
        <v>1860</v>
      </c>
      <c r="G452" s="128" t="s">
        <v>120</v>
      </c>
      <c r="H452" s="125" t="s">
        <v>1697</v>
      </c>
      <c r="I452" s="129">
        <f>'16'!D77</f>
        <v>0</v>
      </c>
      <c r="J452" s="158"/>
    </row>
    <row r="453" spans="2:10" ht="15">
      <c r="B453" s="125" t="str">
        <f>INDEX(SUM!D:D,MATCH(SUM!$F$3,SUM!B:B,0),0)</f>
        <v>P071</v>
      </c>
      <c r="C453" s="127">
        <v>52</v>
      </c>
      <c r="D453" s="124" t="s">
        <v>1665</v>
      </c>
      <c r="E453" s="127">
        <f t="shared" si="6"/>
        <v>2018</v>
      </c>
      <c r="F453" s="203" t="s">
        <v>1861</v>
      </c>
      <c r="G453" s="128" t="s">
        <v>120</v>
      </c>
      <c r="H453" s="125" t="s">
        <v>1698</v>
      </c>
      <c r="I453" s="129">
        <f>'16'!D78</f>
        <v>0</v>
      </c>
      <c r="J453" s="158"/>
    </row>
    <row r="454" spans="2:10" ht="15">
      <c r="B454" s="125" t="str">
        <f>INDEX(SUM!D:D,MATCH(SUM!$F$3,SUM!B:B,0),0)</f>
        <v>P071</v>
      </c>
      <c r="C454" s="127">
        <v>52</v>
      </c>
      <c r="D454" s="124" t="s">
        <v>1665</v>
      </c>
      <c r="E454" s="127">
        <f t="shared" si="6"/>
        <v>2018</v>
      </c>
      <c r="F454" s="203" t="s">
        <v>1862</v>
      </c>
      <c r="G454" s="128" t="s">
        <v>120</v>
      </c>
      <c r="H454" s="125" t="s">
        <v>1699</v>
      </c>
      <c r="I454" s="129">
        <f>'16'!D79</f>
        <v>0</v>
      </c>
      <c r="J454" s="158"/>
    </row>
    <row r="455" spans="2:10" ht="15">
      <c r="B455" s="125" t="str">
        <f>INDEX(SUM!D:D,MATCH(SUM!$F$3,SUM!B:B,0),0)</f>
        <v>P071</v>
      </c>
      <c r="C455" s="127">
        <v>52</v>
      </c>
      <c r="D455" s="124" t="s">
        <v>1665</v>
      </c>
      <c r="E455" s="127">
        <f t="shared" si="6"/>
        <v>2018</v>
      </c>
      <c r="F455" s="203" t="s">
        <v>1863</v>
      </c>
      <c r="G455" s="128" t="s">
        <v>120</v>
      </c>
      <c r="H455" s="125" t="s">
        <v>1700</v>
      </c>
      <c r="I455" s="129">
        <f>'16'!D80</f>
        <v>0</v>
      </c>
      <c r="J455" s="158"/>
    </row>
    <row r="456" spans="2:10" ht="15">
      <c r="B456" s="125" t="str">
        <f>INDEX(SUM!D:D,MATCH(SUM!$F$3,SUM!B:B,0),0)</f>
        <v>P071</v>
      </c>
      <c r="C456" s="127">
        <v>52</v>
      </c>
      <c r="D456" s="124" t="s">
        <v>1665</v>
      </c>
      <c r="E456" s="127">
        <f t="shared" si="6"/>
        <v>2018</v>
      </c>
      <c r="F456" s="203" t="s">
        <v>1864</v>
      </c>
      <c r="G456" s="128" t="s">
        <v>120</v>
      </c>
      <c r="H456" s="125" t="s">
        <v>1701</v>
      </c>
      <c r="I456" s="129">
        <f>'16'!D81</f>
        <v>0</v>
      </c>
      <c r="J456" s="158"/>
    </row>
    <row r="457" spans="2:10" ht="15">
      <c r="B457" s="125" t="str">
        <f>INDEX(SUM!D:D,MATCH(SUM!$F$3,SUM!B:B,0),0)</f>
        <v>P071</v>
      </c>
      <c r="C457" s="127">
        <v>52</v>
      </c>
      <c r="D457" s="124" t="s">
        <v>1665</v>
      </c>
      <c r="E457" s="127">
        <f t="shared" si="6"/>
        <v>2018</v>
      </c>
      <c r="F457" s="203" t="s">
        <v>1865</v>
      </c>
      <c r="G457" s="128" t="s">
        <v>120</v>
      </c>
      <c r="H457" s="125" t="s">
        <v>1702</v>
      </c>
      <c r="I457" s="129">
        <f>'16'!D82</f>
        <v>0</v>
      </c>
      <c r="J457" s="158"/>
    </row>
    <row r="458" spans="2:10" ht="15">
      <c r="B458" s="125" t="str">
        <f>INDEX(SUM!D:D,MATCH(SUM!$F$3,SUM!B:B,0),0)</f>
        <v>P071</v>
      </c>
      <c r="C458" s="127">
        <v>52</v>
      </c>
      <c r="D458" s="124" t="s">
        <v>1665</v>
      </c>
      <c r="E458" s="127">
        <f t="shared" si="6"/>
        <v>2018</v>
      </c>
      <c r="F458" s="203" t="s">
        <v>1866</v>
      </c>
      <c r="G458" s="128" t="s">
        <v>120</v>
      </c>
      <c r="H458" s="125" t="s">
        <v>1703</v>
      </c>
      <c r="I458" s="129">
        <f>'16'!D83</f>
        <v>0</v>
      </c>
      <c r="J458" s="158"/>
    </row>
    <row r="459" spans="2:10" ht="15">
      <c r="B459" s="125" t="str">
        <f>INDEX(SUM!D:D,MATCH(SUM!$F$3,SUM!B:B,0),0)</f>
        <v>P071</v>
      </c>
      <c r="C459" s="127">
        <v>52</v>
      </c>
      <c r="D459" s="124" t="s">
        <v>1665</v>
      </c>
      <c r="E459" s="127">
        <f aca="true" t="shared" si="7" ref="E459:E522">E458</f>
        <v>2018</v>
      </c>
      <c r="F459" s="203" t="s">
        <v>1867</v>
      </c>
      <c r="G459" s="128" t="s">
        <v>120</v>
      </c>
      <c r="H459" s="125" t="s">
        <v>1704</v>
      </c>
      <c r="I459" s="129">
        <f>'16'!D84</f>
        <v>0</v>
      </c>
      <c r="J459" s="158"/>
    </row>
    <row r="460" spans="2:10" ht="15">
      <c r="B460" s="125" t="str">
        <f>INDEX(SUM!D:D,MATCH(SUM!$F$3,SUM!B:B,0),0)</f>
        <v>P071</v>
      </c>
      <c r="C460" s="127">
        <v>52</v>
      </c>
      <c r="D460" s="124" t="s">
        <v>1665</v>
      </c>
      <c r="E460" s="127">
        <f t="shared" si="7"/>
        <v>2018</v>
      </c>
      <c r="F460" s="203" t="s">
        <v>1868</v>
      </c>
      <c r="G460" s="128" t="s">
        <v>120</v>
      </c>
      <c r="H460" s="125" t="s">
        <v>1666</v>
      </c>
      <c r="I460" s="129">
        <f>'16'!E72</f>
        <v>0</v>
      </c>
      <c r="J460" s="158"/>
    </row>
    <row r="461" spans="2:10" ht="15">
      <c r="B461" s="125" t="str">
        <f>INDEX(SUM!D:D,MATCH(SUM!$F$3,SUM!B:B,0),0)</f>
        <v>P071</v>
      </c>
      <c r="C461" s="127">
        <v>52</v>
      </c>
      <c r="D461" s="124" t="s">
        <v>1665</v>
      </c>
      <c r="E461" s="127">
        <f t="shared" si="7"/>
        <v>2018</v>
      </c>
      <c r="F461" s="203" t="s">
        <v>1869</v>
      </c>
      <c r="G461" s="128" t="s">
        <v>120</v>
      </c>
      <c r="H461" s="125" t="s">
        <v>1667</v>
      </c>
      <c r="I461" s="129">
        <f>'16'!E73</f>
        <v>0</v>
      </c>
      <c r="J461" s="158"/>
    </row>
    <row r="462" spans="2:10" ht="15">
      <c r="B462" s="125" t="str">
        <f>INDEX(SUM!D:D,MATCH(SUM!$F$3,SUM!B:B,0),0)</f>
        <v>P071</v>
      </c>
      <c r="C462" s="127">
        <v>52</v>
      </c>
      <c r="D462" s="124" t="s">
        <v>1665</v>
      </c>
      <c r="E462" s="127">
        <f t="shared" si="7"/>
        <v>2018</v>
      </c>
      <c r="F462" s="203" t="s">
        <v>1870</v>
      </c>
      <c r="G462" s="128" t="s">
        <v>120</v>
      </c>
      <c r="H462" s="125" t="s">
        <v>1668</v>
      </c>
      <c r="I462" s="129">
        <f>'16'!E74</f>
        <v>0</v>
      </c>
      <c r="J462" s="158"/>
    </row>
    <row r="463" spans="2:10" ht="15">
      <c r="B463" s="125" t="str">
        <f>INDEX(SUM!D:D,MATCH(SUM!$F$3,SUM!B:B,0),0)</f>
        <v>P071</v>
      </c>
      <c r="C463" s="127">
        <v>52</v>
      </c>
      <c r="D463" s="124" t="s">
        <v>1665</v>
      </c>
      <c r="E463" s="127">
        <f t="shared" si="7"/>
        <v>2018</v>
      </c>
      <c r="F463" s="203" t="s">
        <v>1871</v>
      </c>
      <c r="G463" s="128" t="s">
        <v>120</v>
      </c>
      <c r="H463" s="125" t="s">
        <v>1669</v>
      </c>
      <c r="I463" s="129">
        <f>'16'!E75</f>
        <v>0</v>
      </c>
      <c r="J463" s="158"/>
    </row>
    <row r="464" spans="2:10" ht="15">
      <c r="B464" s="125" t="str">
        <f>INDEX(SUM!D:D,MATCH(SUM!$F$3,SUM!B:B,0),0)</f>
        <v>P071</v>
      </c>
      <c r="C464" s="127">
        <v>52</v>
      </c>
      <c r="D464" s="124" t="s">
        <v>1665</v>
      </c>
      <c r="E464" s="127">
        <f t="shared" si="7"/>
        <v>2018</v>
      </c>
      <c r="F464" s="203" t="s">
        <v>1872</v>
      </c>
      <c r="G464" s="128" t="s">
        <v>120</v>
      </c>
      <c r="H464" s="125" t="s">
        <v>1670</v>
      </c>
      <c r="I464" s="129">
        <f>'16'!E76</f>
        <v>0</v>
      </c>
      <c r="J464" s="158"/>
    </row>
    <row r="465" spans="2:10" ht="15">
      <c r="B465" s="125" t="str">
        <f>INDEX(SUM!D:D,MATCH(SUM!$F$3,SUM!B:B,0),0)</f>
        <v>P071</v>
      </c>
      <c r="C465" s="127">
        <v>52</v>
      </c>
      <c r="D465" s="124" t="s">
        <v>1665</v>
      </c>
      <c r="E465" s="127">
        <f t="shared" si="7"/>
        <v>2018</v>
      </c>
      <c r="F465" s="203" t="s">
        <v>1873</v>
      </c>
      <c r="G465" s="128" t="s">
        <v>120</v>
      </c>
      <c r="H465" s="125" t="s">
        <v>1671</v>
      </c>
      <c r="I465" s="129">
        <f>'16'!E77</f>
        <v>0</v>
      </c>
      <c r="J465" s="158"/>
    </row>
    <row r="466" spans="2:10" ht="15">
      <c r="B466" s="125" t="str">
        <f>INDEX(SUM!D:D,MATCH(SUM!$F$3,SUM!B:B,0),0)</f>
        <v>P071</v>
      </c>
      <c r="C466" s="127">
        <v>52</v>
      </c>
      <c r="D466" s="124" t="s">
        <v>1665</v>
      </c>
      <c r="E466" s="127">
        <f t="shared" si="7"/>
        <v>2018</v>
      </c>
      <c r="F466" s="203" t="s">
        <v>1874</v>
      </c>
      <c r="G466" s="128" t="s">
        <v>120</v>
      </c>
      <c r="H466" s="125" t="s">
        <v>1672</v>
      </c>
      <c r="I466" s="129">
        <f>'16'!E78</f>
        <v>0</v>
      </c>
      <c r="J466" s="158"/>
    </row>
    <row r="467" spans="2:10" ht="15">
      <c r="B467" s="125" t="str">
        <f>INDEX(SUM!D:D,MATCH(SUM!$F$3,SUM!B:B,0),0)</f>
        <v>P071</v>
      </c>
      <c r="C467" s="127">
        <v>52</v>
      </c>
      <c r="D467" s="124" t="s">
        <v>1665</v>
      </c>
      <c r="E467" s="127">
        <f t="shared" si="7"/>
        <v>2018</v>
      </c>
      <c r="F467" s="203" t="s">
        <v>1875</v>
      </c>
      <c r="G467" s="128" t="s">
        <v>120</v>
      </c>
      <c r="H467" s="125" t="s">
        <v>1673</v>
      </c>
      <c r="I467" s="129">
        <f>'16'!E79</f>
        <v>0</v>
      </c>
      <c r="J467" s="158"/>
    </row>
    <row r="468" spans="2:10" ht="15">
      <c r="B468" s="125" t="str">
        <f>INDEX(SUM!D:D,MATCH(SUM!$F$3,SUM!B:B,0),0)</f>
        <v>P071</v>
      </c>
      <c r="C468" s="127">
        <v>52</v>
      </c>
      <c r="D468" s="124" t="s">
        <v>1665</v>
      </c>
      <c r="E468" s="127">
        <f t="shared" si="7"/>
        <v>2018</v>
      </c>
      <c r="F468" s="203" t="s">
        <v>1876</v>
      </c>
      <c r="G468" s="128" t="s">
        <v>120</v>
      </c>
      <c r="H468" s="125" t="s">
        <v>1674</v>
      </c>
      <c r="I468" s="129">
        <f>'16'!E80</f>
        <v>0</v>
      </c>
      <c r="J468" s="158"/>
    </row>
    <row r="469" spans="2:10" ht="15">
      <c r="B469" s="125" t="str">
        <f>INDEX(SUM!D:D,MATCH(SUM!$F$3,SUM!B:B,0),0)</f>
        <v>P071</v>
      </c>
      <c r="C469" s="127">
        <v>52</v>
      </c>
      <c r="D469" s="124" t="s">
        <v>1665</v>
      </c>
      <c r="E469" s="127">
        <f t="shared" si="7"/>
        <v>2018</v>
      </c>
      <c r="F469" s="203" t="s">
        <v>1877</v>
      </c>
      <c r="G469" s="128" t="s">
        <v>120</v>
      </c>
      <c r="H469" s="125" t="s">
        <v>1675</v>
      </c>
      <c r="I469" s="129">
        <f>'16'!E81</f>
        <v>0</v>
      </c>
      <c r="J469" s="158"/>
    </row>
    <row r="470" spans="2:10" ht="15">
      <c r="B470" s="125" t="str">
        <f>INDEX(SUM!D:D,MATCH(SUM!$F$3,SUM!B:B,0),0)</f>
        <v>P071</v>
      </c>
      <c r="C470" s="127">
        <v>52</v>
      </c>
      <c r="D470" s="124" t="s">
        <v>1665</v>
      </c>
      <c r="E470" s="127">
        <f t="shared" si="7"/>
        <v>2018</v>
      </c>
      <c r="F470" s="203" t="s">
        <v>1878</v>
      </c>
      <c r="G470" s="128" t="s">
        <v>120</v>
      </c>
      <c r="H470" s="125" t="s">
        <v>1676</v>
      </c>
      <c r="I470" s="129">
        <f>'16'!E82</f>
        <v>0</v>
      </c>
      <c r="J470" s="158"/>
    </row>
    <row r="471" spans="2:10" ht="15">
      <c r="B471" s="125" t="str">
        <f>INDEX(SUM!D:D,MATCH(SUM!$F$3,SUM!B:B,0),0)</f>
        <v>P071</v>
      </c>
      <c r="C471" s="127">
        <v>52</v>
      </c>
      <c r="D471" s="124" t="s">
        <v>1665</v>
      </c>
      <c r="E471" s="127">
        <f t="shared" si="7"/>
        <v>2018</v>
      </c>
      <c r="F471" s="203" t="s">
        <v>1879</v>
      </c>
      <c r="G471" s="128" t="s">
        <v>120</v>
      </c>
      <c r="H471" s="125" t="s">
        <v>1677</v>
      </c>
      <c r="I471" s="129">
        <f>'16'!E83</f>
        <v>0</v>
      </c>
      <c r="J471" s="158"/>
    </row>
    <row r="472" spans="2:10" ht="15">
      <c r="B472" s="125" t="str">
        <f>INDEX(SUM!D:D,MATCH(SUM!$F$3,SUM!B:B,0),0)</f>
        <v>P071</v>
      </c>
      <c r="C472" s="127">
        <v>52</v>
      </c>
      <c r="D472" s="124" t="s">
        <v>1665</v>
      </c>
      <c r="E472" s="127">
        <f t="shared" si="7"/>
        <v>2018</v>
      </c>
      <c r="F472" s="203" t="s">
        <v>1880</v>
      </c>
      <c r="G472" s="128" t="s">
        <v>120</v>
      </c>
      <c r="H472" s="125" t="s">
        <v>1678</v>
      </c>
      <c r="I472" s="129">
        <f>'16'!E84</f>
        <v>0</v>
      </c>
      <c r="J472" s="158"/>
    </row>
    <row r="473" spans="2:10" ht="15">
      <c r="B473" s="125" t="str">
        <f>INDEX(SUM!D:D,MATCH(SUM!$F$3,SUM!B:B,0),0)</f>
        <v>P071</v>
      </c>
      <c r="C473" s="127">
        <v>52</v>
      </c>
      <c r="D473" s="124" t="s">
        <v>1665</v>
      </c>
      <c r="E473" s="127">
        <f t="shared" si="7"/>
        <v>2018</v>
      </c>
      <c r="F473" s="203" t="s">
        <v>2128</v>
      </c>
      <c r="G473" s="128"/>
      <c r="H473" s="125" t="s">
        <v>2051</v>
      </c>
      <c r="I473" s="129">
        <f>'16'!F72</f>
        <v>0</v>
      </c>
      <c r="J473" s="158"/>
    </row>
    <row r="474" spans="2:10" ht="15">
      <c r="B474" s="125" t="str">
        <f>INDEX(SUM!D:D,MATCH(SUM!$F$3,SUM!B:B,0),0)</f>
        <v>P071</v>
      </c>
      <c r="C474" s="127">
        <v>52</v>
      </c>
      <c r="D474" s="124" t="s">
        <v>1665</v>
      </c>
      <c r="E474" s="127">
        <f t="shared" si="7"/>
        <v>2018</v>
      </c>
      <c r="F474" s="203" t="s">
        <v>2129</v>
      </c>
      <c r="G474" s="128"/>
      <c r="H474" s="125" t="s">
        <v>2052</v>
      </c>
      <c r="I474" s="129">
        <f>'16'!F73</f>
        <v>0</v>
      </c>
      <c r="J474" s="158"/>
    </row>
    <row r="475" spans="2:10" ht="15">
      <c r="B475" s="125" t="str">
        <f>INDEX(SUM!D:D,MATCH(SUM!$F$3,SUM!B:B,0),0)</f>
        <v>P071</v>
      </c>
      <c r="C475" s="127">
        <v>52</v>
      </c>
      <c r="D475" s="124" t="s">
        <v>1665</v>
      </c>
      <c r="E475" s="127">
        <f t="shared" si="7"/>
        <v>2018</v>
      </c>
      <c r="F475" s="203" t="s">
        <v>2130</v>
      </c>
      <c r="G475" s="128"/>
      <c r="H475" s="125" t="s">
        <v>2053</v>
      </c>
      <c r="I475" s="129">
        <f>'16'!F74</f>
        <v>0</v>
      </c>
      <c r="J475" s="158"/>
    </row>
    <row r="476" spans="2:10" ht="15">
      <c r="B476" s="125" t="str">
        <f>INDEX(SUM!D:D,MATCH(SUM!$F$3,SUM!B:B,0),0)</f>
        <v>P071</v>
      </c>
      <c r="C476" s="127">
        <v>52</v>
      </c>
      <c r="D476" s="124" t="s">
        <v>1665</v>
      </c>
      <c r="E476" s="127">
        <f t="shared" si="7"/>
        <v>2018</v>
      </c>
      <c r="F476" s="203" t="s">
        <v>2131</v>
      </c>
      <c r="G476" s="128"/>
      <c r="H476" s="125" t="s">
        <v>2054</v>
      </c>
      <c r="I476" s="129">
        <f>'16'!F75</f>
        <v>0</v>
      </c>
      <c r="J476" s="158"/>
    </row>
    <row r="477" spans="2:10" ht="15">
      <c r="B477" s="125" t="str">
        <f>INDEX(SUM!D:D,MATCH(SUM!$F$3,SUM!B:B,0),0)</f>
        <v>P071</v>
      </c>
      <c r="C477" s="127">
        <v>52</v>
      </c>
      <c r="D477" s="124" t="s">
        <v>1665</v>
      </c>
      <c r="E477" s="127">
        <f t="shared" si="7"/>
        <v>2018</v>
      </c>
      <c r="F477" s="203" t="s">
        <v>2132</v>
      </c>
      <c r="G477" s="128"/>
      <c r="H477" s="125" t="s">
        <v>2055</v>
      </c>
      <c r="I477" s="129">
        <f>'16'!F76</f>
        <v>0</v>
      </c>
      <c r="J477" s="158"/>
    </row>
    <row r="478" spans="2:10" ht="15">
      <c r="B478" s="125" t="str">
        <f>INDEX(SUM!D:D,MATCH(SUM!$F$3,SUM!B:B,0),0)</f>
        <v>P071</v>
      </c>
      <c r="C478" s="127">
        <v>52</v>
      </c>
      <c r="D478" s="124" t="s">
        <v>1665</v>
      </c>
      <c r="E478" s="127">
        <f t="shared" si="7"/>
        <v>2018</v>
      </c>
      <c r="F478" s="203" t="s">
        <v>2133</v>
      </c>
      <c r="G478" s="128"/>
      <c r="H478" s="125" t="s">
        <v>2056</v>
      </c>
      <c r="I478" s="129">
        <f>'16'!F77</f>
        <v>0</v>
      </c>
      <c r="J478" s="158"/>
    </row>
    <row r="479" spans="2:10" ht="15">
      <c r="B479" s="125" t="str">
        <f>INDEX(SUM!D:D,MATCH(SUM!$F$3,SUM!B:B,0),0)</f>
        <v>P071</v>
      </c>
      <c r="C479" s="127">
        <v>52</v>
      </c>
      <c r="D479" s="124" t="s">
        <v>1665</v>
      </c>
      <c r="E479" s="127">
        <f t="shared" si="7"/>
        <v>2018</v>
      </c>
      <c r="F479" s="203" t="s">
        <v>2134</v>
      </c>
      <c r="G479" s="128"/>
      <c r="H479" s="125" t="s">
        <v>2057</v>
      </c>
      <c r="I479" s="129">
        <f>'16'!F78</f>
        <v>0</v>
      </c>
      <c r="J479" s="158"/>
    </row>
    <row r="480" spans="2:10" ht="15">
      <c r="B480" s="125" t="str">
        <f>INDEX(SUM!D:D,MATCH(SUM!$F$3,SUM!B:B,0),0)</f>
        <v>P071</v>
      </c>
      <c r="C480" s="127">
        <v>52</v>
      </c>
      <c r="D480" s="124" t="s">
        <v>1665</v>
      </c>
      <c r="E480" s="127">
        <f t="shared" si="7"/>
        <v>2018</v>
      </c>
      <c r="F480" s="203" t="s">
        <v>2135</v>
      </c>
      <c r="G480" s="128"/>
      <c r="H480" s="125" t="s">
        <v>2058</v>
      </c>
      <c r="I480" s="129">
        <f>'16'!F79</f>
        <v>0</v>
      </c>
      <c r="J480" s="158"/>
    </row>
    <row r="481" spans="2:10" ht="15">
      <c r="B481" s="125" t="str">
        <f>INDEX(SUM!D:D,MATCH(SUM!$F$3,SUM!B:B,0),0)</f>
        <v>P071</v>
      </c>
      <c r="C481" s="127">
        <v>52</v>
      </c>
      <c r="D481" s="124" t="s">
        <v>1665</v>
      </c>
      <c r="E481" s="127">
        <f t="shared" si="7"/>
        <v>2018</v>
      </c>
      <c r="F481" s="203" t="s">
        <v>2136</v>
      </c>
      <c r="G481" s="128"/>
      <c r="H481" s="125" t="s">
        <v>2059</v>
      </c>
      <c r="I481" s="129">
        <f>'16'!F80</f>
        <v>0</v>
      </c>
      <c r="J481" s="158"/>
    </row>
    <row r="482" spans="2:10" ht="15">
      <c r="B482" s="125" t="str">
        <f>INDEX(SUM!D:D,MATCH(SUM!$F$3,SUM!B:B,0),0)</f>
        <v>P071</v>
      </c>
      <c r="C482" s="127">
        <v>52</v>
      </c>
      <c r="D482" s="124" t="s">
        <v>1665</v>
      </c>
      <c r="E482" s="127">
        <f t="shared" si="7"/>
        <v>2018</v>
      </c>
      <c r="F482" s="203" t="s">
        <v>2137</v>
      </c>
      <c r="G482" s="128"/>
      <c r="H482" s="125" t="s">
        <v>2060</v>
      </c>
      <c r="I482" s="129">
        <f>'16'!F81</f>
        <v>0</v>
      </c>
      <c r="J482" s="158"/>
    </row>
    <row r="483" spans="2:10" ht="15">
      <c r="B483" s="125" t="str">
        <f>INDEX(SUM!D:D,MATCH(SUM!$F$3,SUM!B:B,0),0)</f>
        <v>P071</v>
      </c>
      <c r="C483" s="127">
        <v>52</v>
      </c>
      <c r="D483" s="124" t="s">
        <v>1665</v>
      </c>
      <c r="E483" s="127">
        <f t="shared" si="7"/>
        <v>2018</v>
      </c>
      <c r="F483" s="203" t="s">
        <v>2138</v>
      </c>
      <c r="G483" s="128"/>
      <c r="H483" s="125" t="s">
        <v>2061</v>
      </c>
      <c r="I483" s="129">
        <f>'16'!F82</f>
        <v>0</v>
      </c>
      <c r="J483" s="158"/>
    </row>
    <row r="484" spans="2:10" ht="15">
      <c r="B484" s="125" t="str">
        <f>INDEX(SUM!D:D,MATCH(SUM!$F$3,SUM!B:B,0),0)</f>
        <v>P071</v>
      </c>
      <c r="C484" s="127">
        <v>52</v>
      </c>
      <c r="D484" s="124" t="s">
        <v>1665</v>
      </c>
      <c r="E484" s="127">
        <f t="shared" si="7"/>
        <v>2018</v>
      </c>
      <c r="F484" s="203" t="s">
        <v>2139</v>
      </c>
      <c r="G484" s="128"/>
      <c r="H484" s="125" t="s">
        <v>2062</v>
      </c>
      <c r="I484" s="129">
        <f>'16'!F83</f>
        <v>0</v>
      </c>
      <c r="J484" s="158"/>
    </row>
    <row r="485" spans="2:10" ht="15">
      <c r="B485" s="125" t="str">
        <f>INDEX(SUM!D:D,MATCH(SUM!$F$3,SUM!B:B,0),0)</f>
        <v>P071</v>
      </c>
      <c r="C485" s="127">
        <v>52</v>
      </c>
      <c r="D485" s="124" t="s">
        <v>1665</v>
      </c>
      <c r="E485" s="127">
        <f t="shared" si="7"/>
        <v>2018</v>
      </c>
      <c r="F485" s="203" t="s">
        <v>2140</v>
      </c>
      <c r="G485" s="128"/>
      <c r="H485" s="125" t="s">
        <v>2063</v>
      </c>
      <c r="I485" s="129">
        <f>'16'!F84</f>
        <v>0</v>
      </c>
      <c r="J485" s="158"/>
    </row>
    <row r="486" spans="2:10" ht="15">
      <c r="B486" s="125" t="str">
        <f>INDEX(SUM!D:D,MATCH(SUM!$F$3,SUM!B:B,0),0)</f>
        <v>P071</v>
      </c>
      <c r="C486" s="127">
        <v>52</v>
      </c>
      <c r="D486" s="124" t="s">
        <v>1665</v>
      </c>
      <c r="E486" s="127">
        <f t="shared" si="7"/>
        <v>2018</v>
      </c>
      <c r="F486" s="203" t="s">
        <v>2141</v>
      </c>
      <c r="G486" s="128" t="s">
        <v>120</v>
      </c>
      <c r="H486" s="125" t="s">
        <v>2064</v>
      </c>
      <c r="I486" s="129">
        <f>'16'!G72</f>
        <v>0</v>
      </c>
      <c r="J486" s="158"/>
    </row>
    <row r="487" spans="2:10" ht="15">
      <c r="B487" s="125" t="str">
        <f>INDEX(SUM!D:D,MATCH(SUM!$F$3,SUM!B:B,0),0)</f>
        <v>P071</v>
      </c>
      <c r="C487" s="127">
        <v>52</v>
      </c>
      <c r="D487" s="124" t="s">
        <v>1665</v>
      </c>
      <c r="E487" s="127">
        <f t="shared" si="7"/>
        <v>2018</v>
      </c>
      <c r="F487" s="203" t="s">
        <v>2142</v>
      </c>
      <c r="G487" s="128" t="s">
        <v>120</v>
      </c>
      <c r="H487" s="125" t="s">
        <v>2065</v>
      </c>
      <c r="I487" s="129">
        <f>'16'!G73</f>
        <v>0</v>
      </c>
      <c r="J487" s="158"/>
    </row>
    <row r="488" spans="2:10" ht="15">
      <c r="B488" s="125" t="str">
        <f>INDEX(SUM!D:D,MATCH(SUM!$F$3,SUM!B:B,0),0)</f>
        <v>P071</v>
      </c>
      <c r="C488" s="127">
        <v>52</v>
      </c>
      <c r="D488" s="124" t="s">
        <v>1665</v>
      </c>
      <c r="E488" s="127">
        <f t="shared" si="7"/>
        <v>2018</v>
      </c>
      <c r="F488" s="203" t="s">
        <v>2143</v>
      </c>
      <c r="G488" s="128" t="s">
        <v>120</v>
      </c>
      <c r="H488" s="125" t="s">
        <v>2066</v>
      </c>
      <c r="I488" s="129">
        <f>'16'!G74</f>
        <v>0</v>
      </c>
      <c r="J488" s="158"/>
    </row>
    <row r="489" spans="2:10" ht="15">
      <c r="B489" s="125" t="str">
        <f>INDEX(SUM!D:D,MATCH(SUM!$F$3,SUM!B:B,0),0)</f>
        <v>P071</v>
      </c>
      <c r="C489" s="127">
        <v>52</v>
      </c>
      <c r="D489" s="124" t="s">
        <v>1665</v>
      </c>
      <c r="E489" s="127">
        <f t="shared" si="7"/>
        <v>2018</v>
      </c>
      <c r="F489" s="203" t="s">
        <v>2144</v>
      </c>
      <c r="G489" s="128" t="s">
        <v>120</v>
      </c>
      <c r="H489" s="125" t="s">
        <v>2067</v>
      </c>
      <c r="I489" s="129">
        <f>'16'!G75</f>
        <v>0</v>
      </c>
      <c r="J489" s="158"/>
    </row>
    <row r="490" spans="2:10" ht="15">
      <c r="B490" s="125" t="str">
        <f>INDEX(SUM!D:D,MATCH(SUM!$F$3,SUM!B:B,0),0)</f>
        <v>P071</v>
      </c>
      <c r="C490" s="127">
        <v>52</v>
      </c>
      <c r="D490" s="124" t="s">
        <v>1665</v>
      </c>
      <c r="E490" s="127">
        <f t="shared" si="7"/>
        <v>2018</v>
      </c>
      <c r="F490" s="203" t="s">
        <v>2145</v>
      </c>
      <c r="G490" s="128" t="s">
        <v>120</v>
      </c>
      <c r="H490" s="125" t="s">
        <v>2068</v>
      </c>
      <c r="I490" s="129">
        <f>'16'!G76</f>
        <v>0</v>
      </c>
      <c r="J490" s="158"/>
    </row>
    <row r="491" spans="2:10" ht="15">
      <c r="B491" s="125" t="str">
        <f>INDEX(SUM!D:D,MATCH(SUM!$F$3,SUM!B:B,0),0)</f>
        <v>P071</v>
      </c>
      <c r="C491" s="127">
        <v>52</v>
      </c>
      <c r="D491" s="124" t="s">
        <v>1665</v>
      </c>
      <c r="E491" s="127">
        <f t="shared" si="7"/>
        <v>2018</v>
      </c>
      <c r="F491" s="203" t="s">
        <v>2146</v>
      </c>
      <c r="G491" s="128" t="s">
        <v>120</v>
      </c>
      <c r="H491" s="125" t="s">
        <v>2069</v>
      </c>
      <c r="I491" s="129">
        <f>'16'!G77</f>
        <v>0</v>
      </c>
      <c r="J491" s="158"/>
    </row>
    <row r="492" spans="2:10" ht="15">
      <c r="B492" s="125" t="str">
        <f>INDEX(SUM!D:D,MATCH(SUM!$F$3,SUM!B:B,0),0)</f>
        <v>P071</v>
      </c>
      <c r="C492" s="127">
        <v>52</v>
      </c>
      <c r="D492" s="124" t="s">
        <v>1665</v>
      </c>
      <c r="E492" s="127">
        <f t="shared" si="7"/>
        <v>2018</v>
      </c>
      <c r="F492" s="203" t="s">
        <v>2147</v>
      </c>
      <c r="G492" s="128" t="s">
        <v>120</v>
      </c>
      <c r="H492" s="125" t="s">
        <v>2070</v>
      </c>
      <c r="I492" s="129">
        <f>'16'!G78</f>
        <v>0</v>
      </c>
      <c r="J492" s="158"/>
    </row>
    <row r="493" spans="2:10" ht="15">
      <c r="B493" s="125" t="str">
        <f>INDEX(SUM!D:D,MATCH(SUM!$F$3,SUM!B:B,0),0)</f>
        <v>P071</v>
      </c>
      <c r="C493" s="127">
        <v>52</v>
      </c>
      <c r="D493" s="124" t="s">
        <v>1665</v>
      </c>
      <c r="E493" s="127">
        <f t="shared" si="7"/>
        <v>2018</v>
      </c>
      <c r="F493" s="203" t="s">
        <v>2148</v>
      </c>
      <c r="G493" s="128" t="s">
        <v>120</v>
      </c>
      <c r="H493" s="125" t="s">
        <v>2071</v>
      </c>
      <c r="I493" s="129">
        <f>'16'!G79</f>
        <v>0</v>
      </c>
      <c r="J493" s="158"/>
    </row>
    <row r="494" spans="2:10" ht="15">
      <c r="B494" s="125" t="str">
        <f>INDEX(SUM!D:D,MATCH(SUM!$F$3,SUM!B:B,0),0)</f>
        <v>P071</v>
      </c>
      <c r="C494" s="127">
        <v>52</v>
      </c>
      <c r="D494" s="124" t="s">
        <v>1665</v>
      </c>
      <c r="E494" s="127">
        <f t="shared" si="7"/>
        <v>2018</v>
      </c>
      <c r="F494" s="203" t="s">
        <v>2149</v>
      </c>
      <c r="G494" s="128" t="s">
        <v>120</v>
      </c>
      <c r="H494" s="125" t="s">
        <v>2072</v>
      </c>
      <c r="I494" s="129">
        <f>'16'!G80</f>
        <v>0</v>
      </c>
      <c r="J494" s="158"/>
    </row>
    <row r="495" spans="2:10" ht="15">
      <c r="B495" s="125" t="str">
        <f>INDEX(SUM!D:D,MATCH(SUM!$F$3,SUM!B:B,0),0)</f>
        <v>P071</v>
      </c>
      <c r="C495" s="127">
        <v>52</v>
      </c>
      <c r="D495" s="124" t="s">
        <v>1665</v>
      </c>
      <c r="E495" s="127">
        <f t="shared" si="7"/>
        <v>2018</v>
      </c>
      <c r="F495" s="203" t="s">
        <v>2150</v>
      </c>
      <c r="G495" s="128" t="s">
        <v>120</v>
      </c>
      <c r="H495" s="125" t="s">
        <v>2073</v>
      </c>
      <c r="I495" s="129">
        <f>'16'!G81</f>
        <v>0</v>
      </c>
      <c r="J495" s="158"/>
    </row>
    <row r="496" spans="2:10" ht="15">
      <c r="B496" s="125" t="str">
        <f>INDEX(SUM!D:D,MATCH(SUM!$F$3,SUM!B:B,0),0)</f>
        <v>P071</v>
      </c>
      <c r="C496" s="127">
        <v>52</v>
      </c>
      <c r="D496" s="124" t="s">
        <v>1665</v>
      </c>
      <c r="E496" s="127">
        <f t="shared" si="7"/>
        <v>2018</v>
      </c>
      <c r="F496" s="203" t="s">
        <v>2151</v>
      </c>
      <c r="G496" s="128" t="s">
        <v>120</v>
      </c>
      <c r="H496" s="125" t="s">
        <v>2074</v>
      </c>
      <c r="I496" s="129">
        <f>'16'!G82</f>
        <v>0</v>
      </c>
      <c r="J496" s="158"/>
    </row>
    <row r="497" spans="2:10" ht="15">
      <c r="B497" s="125" t="str">
        <f>INDEX(SUM!D:D,MATCH(SUM!$F$3,SUM!B:B,0),0)</f>
        <v>P071</v>
      </c>
      <c r="C497" s="127">
        <v>52</v>
      </c>
      <c r="D497" s="124" t="s">
        <v>1665</v>
      </c>
      <c r="E497" s="127">
        <f t="shared" si="7"/>
        <v>2018</v>
      </c>
      <c r="F497" s="203" t="s">
        <v>2152</v>
      </c>
      <c r="G497" s="128" t="s">
        <v>120</v>
      </c>
      <c r="H497" s="125" t="s">
        <v>2075</v>
      </c>
      <c r="I497" s="129">
        <f>'16'!G83</f>
        <v>0</v>
      </c>
      <c r="J497" s="158"/>
    </row>
    <row r="498" spans="2:10" ht="15">
      <c r="B498" s="125" t="str">
        <f>INDEX(SUM!D:D,MATCH(SUM!$F$3,SUM!B:B,0),0)</f>
        <v>P071</v>
      </c>
      <c r="C498" s="127">
        <v>52</v>
      </c>
      <c r="D498" s="124" t="s">
        <v>1665</v>
      </c>
      <c r="E498" s="127">
        <f t="shared" si="7"/>
        <v>2018</v>
      </c>
      <c r="F498" s="203" t="s">
        <v>2153</v>
      </c>
      <c r="G498" s="128" t="s">
        <v>120</v>
      </c>
      <c r="H498" s="125" t="s">
        <v>2076</v>
      </c>
      <c r="I498" s="129">
        <f>'16'!G84</f>
        <v>0</v>
      </c>
      <c r="J498" s="158"/>
    </row>
    <row r="499" spans="2:10" ht="15">
      <c r="B499" s="125" t="str">
        <f>INDEX(SUM!D:D,MATCH(SUM!$F$3,SUM!B:B,0),0)</f>
        <v>P071</v>
      </c>
      <c r="C499" s="127" t="s">
        <v>120</v>
      </c>
      <c r="D499" s="124" t="s">
        <v>1705</v>
      </c>
      <c r="E499" s="127">
        <f t="shared" si="7"/>
        <v>2018</v>
      </c>
      <c r="F499" s="124" t="s">
        <v>1712</v>
      </c>
      <c r="G499" s="128" t="s">
        <v>120</v>
      </c>
      <c r="H499" s="125" t="s">
        <v>1711</v>
      </c>
      <c r="I499" s="129" t="str">
        <f>"Lei Municipal n° "&amp;TEXT('16'!F10,"#.##0")&amp;", de "&amp;'16'!G10</f>
        <v>Lei Municipal n° 392, de 42177</v>
      </c>
      <c r="J499" s="158"/>
    </row>
    <row r="500" spans="2:10" ht="15">
      <c r="B500" s="125" t="str">
        <f>INDEX(SUM!D:D,MATCH(SUM!$F$3,SUM!B:B,0),0)</f>
        <v>P071</v>
      </c>
      <c r="C500" s="127" t="s">
        <v>120</v>
      </c>
      <c r="D500" s="124" t="s">
        <v>1705</v>
      </c>
      <c r="E500" s="127">
        <f t="shared" si="7"/>
        <v>2018</v>
      </c>
      <c r="F500" s="124" t="s">
        <v>1713</v>
      </c>
      <c r="G500" s="128" t="s">
        <v>120</v>
      </c>
      <c r="H500" s="125" t="s">
        <v>1706</v>
      </c>
      <c r="I500" s="129">
        <f>'16'!F11</f>
        <v>11</v>
      </c>
      <c r="J500" s="158"/>
    </row>
    <row r="501" spans="2:10" ht="15">
      <c r="B501" s="125" t="str">
        <f>INDEX(SUM!D:D,MATCH(SUM!$F$3,SUM!B:B,0),0)</f>
        <v>P071</v>
      </c>
      <c r="C501" s="127" t="s">
        <v>120</v>
      </c>
      <c r="D501" s="124" t="s">
        <v>1705</v>
      </c>
      <c r="E501" s="127">
        <f t="shared" si="7"/>
        <v>2018</v>
      </c>
      <c r="F501" s="124" t="s">
        <v>1714</v>
      </c>
      <c r="G501" s="128" t="s">
        <v>120</v>
      </c>
      <c r="H501" s="125" t="s">
        <v>1707</v>
      </c>
      <c r="I501" s="129">
        <f>'16'!F12</f>
        <v>11</v>
      </c>
      <c r="J501" s="158"/>
    </row>
    <row r="502" spans="2:10" ht="15">
      <c r="B502" s="125" t="str">
        <f>INDEX(SUM!D:D,MATCH(SUM!$F$3,SUM!B:B,0),0)</f>
        <v>P071</v>
      </c>
      <c r="C502" s="127" t="s">
        <v>120</v>
      </c>
      <c r="D502" s="124" t="s">
        <v>1705</v>
      </c>
      <c r="E502" s="127">
        <f t="shared" si="7"/>
        <v>2018</v>
      </c>
      <c r="F502" s="124" t="s">
        <v>1715</v>
      </c>
      <c r="G502" s="128" t="s">
        <v>120</v>
      </c>
      <c r="H502" s="125" t="s">
        <v>1708</v>
      </c>
      <c r="I502" s="129">
        <f>'16'!F13</f>
        <v>24</v>
      </c>
      <c r="J502" s="158"/>
    </row>
    <row r="503" spans="2:10" ht="15">
      <c r="B503" s="125" t="str">
        <f>INDEX(SUM!D:D,MATCH(SUM!$F$3,SUM!B:B,0),0)</f>
        <v>P071</v>
      </c>
      <c r="C503" s="127" t="s">
        <v>120</v>
      </c>
      <c r="D503" s="124" t="s">
        <v>1705</v>
      </c>
      <c r="E503" s="127">
        <f t="shared" si="7"/>
        <v>2018</v>
      </c>
      <c r="F503" s="124" t="s">
        <v>1716</v>
      </c>
      <c r="G503" s="128" t="s">
        <v>120</v>
      </c>
      <c r="H503" s="125" t="s">
        <v>1709</v>
      </c>
      <c r="I503" s="129">
        <f>'16'!F14</f>
        <v>50</v>
      </c>
      <c r="J503" s="158"/>
    </row>
    <row r="504" spans="2:10" ht="15">
      <c r="B504" s="125" t="str">
        <f>INDEX(SUM!D:D,MATCH(SUM!$F$3,SUM!B:B,0),0)</f>
        <v>P071</v>
      </c>
      <c r="C504" s="127" t="s">
        <v>120</v>
      </c>
      <c r="D504" s="124" t="s">
        <v>1705</v>
      </c>
      <c r="E504" s="127">
        <f t="shared" si="7"/>
        <v>2018</v>
      </c>
      <c r="F504" s="124" t="s">
        <v>1717</v>
      </c>
      <c r="G504" s="128" t="s">
        <v>120</v>
      </c>
      <c r="H504" s="125" t="s">
        <v>1710</v>
      </c>
      <c r="I504" s="187" t="str">
        <f>'16'!F15</f>
        <v>Dia 10 do mês seguinte</v>
      </c>
      <c r="J504" s="158"/>
    </row>
    <row r="505" spans="2:10" ht="15">
      <c r="B505" s="125" t="str">
        <f>INDEX(SUM!D:D,MATCH(SUM!$F$3,SUM!B:B,0),0)</f>
        <v>P071</v>
      </c>
      <c r="C505" s="127">
        <v>53</v>
      </c>
      <c r="D505" s="124" t="s">
        <v>1718</v>
      </c>
      <c r="E505" s="127">
        <f t="shared" si="7"/>
        <v>2018</v>
      </c>
      <c r="F505" s="203" t="s">
        <v>1881</v>
      </c>
      <c r="G505" s="128" t="s">
        <v>120</v>
      </c>
      <c r="H505" s="125" t="s">
        <v>1292</v>
      </c>
      <c r="I505" s="129">
        <f>'17'!D15</f>
        <v>18106.09</v>
      </c>
      <c r="J505" s="158"/>
    </row>
    <row r="506" spans="2:10" ht="15">
      <c r="B506" s="125" t="str">
        <f>INDEX(SUM!D:D,MATCH(SUM!$F$3,SUM!B:B,0),0)</f>
        <v>P071</v>
      </c>
      <c r="C506" s="127">
        <v>53</v>
      </c>
      <c r="D506" s="124" t="s">
        <v>1718</v>
      </c>
      <c r="E506" s="127">
        <f t="shared" si="7"/>
        <v>2018</v>
      </c>
      <c r="F506" s="203" t="s">
        <v>1882</v>
      </c>
      <c r="G506" s="128" t="s">
        <v>120</v>
      </c>
      <c r="H506" s="125" t="s">
        <v>1293</v>
      </c>
      <c r="I506" s="129">
        <f>'17'!D16</f>
        <v>18722.53</v>
      </c>
      <c r="J506" s="158"/>
    </row>
    <row r="507" spans="2:10" ht="15">
      <c r="B507" s="125" t="str">
        <f>INDEX(SUM!D:D,MATCH(SUM!$F$3,SUM!B:B,0),0)</f>
        <v>P071</v>
      </c>
      <c r="C507" s="127">
        <v>53</v>
      </c>
      <c r="D507" s="124" t="s">
        <v>1718</v>
      </c>
      <c r="E507" s="127">
        <f t="shared" si="7"/>
        <v>2018</v>
      </c>
      <c r="F507" s="203" t="s">
        <v>1883</v>
      </c>
      <c r="G507" s="128" t="s">
        <v>120</v>
      </c>
      <c r="H507" s="125" t="s">
        <v>1294</v>
      </c>
      <c r="I507" s="129">
        <f>'17'!D17</f>
        <v>18403.37</v>
      </c>
      <c r="J507" s="158"/>
    </row>
    <row r="508" spans="2:10" ht="15">
      <c r="B508" s="125" t="str">
        <f>INDEX(SUM!D:D,MATCH(SUM!$F$3,SUM!B:B,0),0)</f>
        <v>P071</v>
      </c>
      <c r="C508" s="127">
        <v>53</v>
      </c>
      <c r="D508" s="124" t="s">
        <v>1718</v>
      </c>
      <c r="E508" s="127">
        <f t="shared" si="7"/>
        <v>2018</v>
      </c>
      <c r="F508" s="203" t="s">
        <v>1884</v>
      </c>
      <c r="G508" s="128" t="s">
        <v>120</v>
      </c>
      <c r="H508" s="125" t="s">
        <v>1295</v>
      </c>
      <c r="I508" s="129">
        <f>'17'!D18</f>
        <v>19162.02</v>
      </c>
      <c r="J508" s="158"/>
    </row>
    <row r="509" spans="2:10" ht="15">
      <c r="B509" s="125" t="str">
        <f>INDEX(SUM!D:D,MATCH(SUM!$F$3,SUM!B:B,0),0)</f>
        <v>P071</v>
      </c>
      <c r="C509" s="127">
        <v>53</v>
      </c>
      <c r="D509" s="124" t="s">
        <v>1718</v>
      </c>
      <c r="E509" s="127">
        <f t="shared" si="7"/>
        <v>2018</v>
      </c>
      <c r="F509" s="203" t="s">
        <v>1885</v>
      </c>
      <c r="G509" s="128" t="s">
        <v>120</v>
      </c>
      <c r="H509" s="125" t="s">
        <v>1296</v>
      </c>
      <c r="I509" s="129">
        <f>'17'!D19</f>
        <v>19841.2</v>
      </c>
      <c r="J509" s="158"/>
    </row>
    <row r="510" spans="2:10" ht="15">
      <c r="B510" s="125" t="str">
        <f>INDEX(SUM!D:D,MATCH(SUM!$F$3,SUM!B:B,0),0)</f>
        <v>P071</v>
      </c>
      <c r="C510" s="127">
        <v>53</v>
      </c>
      <c r="D510" s="124" t="s">
        <v>1718</v>
      </c>
      <c r="E510" s="127">
        <f t="shared" si="7"/>
        <v>2018</v>
      </c>
      <c r="F510" s="203" t="s">
        <v>1886</v>
      </c>
      <c r="G510" s="128" t="s">
        <v>120</v>
      </c>
      <c r="H510" s="125" t="s">
        <v>1297</v>
      </c>
      <c r="I510" s="129">
        <f>'17'!D20</f>
        <v>20031.37</v>
      </c>
      <c r="J510" s="158"/>
    </row>
    <row r="511" spans="2:10" ht="15">
      <c r="B511" s="125" t="str">
        <f>INDEX(SUM!D:D,MATCH(SUM!$F$3,SUM!B:B,0),0)</f>
        <v>P071</v>
      </c>
      <c r="C511" s="127">
        <v>53</v>
      </c>
      <c r="D511" s="124" t="s">
        <v>1718</v>
      </c>
      <c r="E511" s="127">
        <f t="shared" si="7"/>
        <v>2018</v>
      </c>
      <c r="F511" s="203" t="s">
        <v>1887</v>
      </c>
      <c r="G511" s="128" t="s">
        <v>120</v>
      </c>
      <c r="H511" s="125" t="s">
        <v>1298</v>
      </c>
      <c r="I511" s="129">
        <f>'17'!D21</f>
        <v>20058.38</v>
      </c>
      <c r="J511" s="158"/>
    </row>
    <row r="512" spans="2:10" ht="15">
      <c r="B512" s="125" t="str">
        <f>INDEX(SUM!D:D,MATCH(SUM!$F$3,SUM!B:B,0),0)</f>
        <v>P071</v>
      </c>
      <c r="C512" s="127">
        <v>53</v>
      </c>
      <c r="D512" s="124" t="s">
        <v>1718</v>
      </c>
      <c r="E512" s="127">
        <f t="shared" si="7"/>
        <v>2018</v>
      </c>
      <c r="F512" s="203" t="s">
        <v>1888</v>
      </c>
      <c r="G512" s="128" t="s">
        <v>120</v>
      </c>
      <c r="H512" s="125" t="s">
        <v>1299</v>
      </c>
      <c r="I512" s="129">
        <f>'17'!D22</f>
        <v>22943.52</v>
      </c>
      <c r="J512" s="158"/>
    </row>
    <row r="513" spans="2:10" ht="15">
      <c r="B513" s="125" t="str">
        <f>INDEX(SUM!D:D,MATCH(SUM!$F$3,SUM!B:B,0),0)</f>
        <v>P071</v>
      </c>
      <c r="C513" s="127">
        <v>53</v>
      </c>
      <c r="D513" s="124" t="s">
        <v>1718</v>
      </c>
      <c r="E513" s="127">
        <f t="shared" si="7"/>
        <v>2018</v>
      </c>
      <c r="F513" s="203" t="s">
        <v>1889</v>
      </c>
      <c r="G513" s="128" t="s">
        <v>120</v>
      </c>
      <c r="H513" s="125" t="s">
        <v>1300</v>
      </c>
      <c r="I513" s="129">
        <f>'17'!D23</f>
        <v>23085.07</v>
      </c>
      <c r="J513" s="158"/>
    </row>
    <row r="514" spans="2:10" ht="15">
      <c r="B514" s="125" t="str">
        <f>INDEX(SUM!D:D,MATCH(SUM!$F$3,SUM!B:B,0),0)</f>
        <v>P071</v>
      </c>
      <c r="C514" s="127">
        <v>53</v>
      </c>
      <c r="D514" s="124" t="s">
        <v>1718</v>
      </c>
      <c r="E514" s="127">
        <f t="shared" si="7"/>
        <v>2018</v>
      </c>
      <c r="F514" s="203" t="s">
        <v>1890</v>
      </c>
      <c r="G514" s="128" t="s">
        <v>120</v>
      </c>
      <c r="H514" s="125" t="s">
        <v>1301</v>
      </c>
      <c r="I514" s="129">
        <f>'17'!D24</f>
        <v>23791.95</v>
      </c>
      <c r="J514" s="158"/>
    </row>
    <row r="515" spans="2:10" ht="15">
      <c r="B515" s="125" t="str">
        <f>INDEX(SUM!D:D,MATCH(SUM!$F$3,SUM!B:B,0),0)</f>
        <v>P071</v>
      </c>
      <c r="C515" s="127">
        <v>53</v>
      </c>
      <c r="D515" s="124" t="s">
        <v>1718</v>
      </c>
      <c r="E515" s="127">
        <f t="shared" si="7"/>
        <v>2018</v>
      </c>
      <c r="F515" s="203" t="s">
        <v>1891</v>
      </c>
      <c r="G515" s="128" t="s">
        <v>120</v>
      </c>
      <c r="H515" s="125" t="s">
        <v>1302</v>
      </c>
      <c r="I515" s="129">
        <f>'17'!D25</f>
        <v>23533.66</v>
      </c>
      <c r="J515" s="158"/>
    </row>
    <row r="516" spans="2:10" ht="15">
      <c r="B516" s="125" t="str">
        <f>INDEX(SUM!D:D,MATCH(SUM!$F$3,SUM!B:B,0),0)</f>
        <v>P071</v>
      </c>
      <c r="C516" s="127">
        <v>53</v>
      </c>
      <c r="D516" s="124" t="s">
        <v>1718</v>
      </c>
      <c r="E516" s="127">
        <f t="shared" si="7"/>
        <v>2018</v>
      </c>
      <c r="F516" s="203" t="s">
        <v>1892</v>
      </c>
      <c r="G516" s="128" t="s">
        <v>120</v>
      </c>
      <c r="H516" s="125" t="s">
        <v>1303</v>
      </c>
      <c r="I516" s="129">
        <f>'17'!D26</f>
        <v>22840.06</v>
      </c>
      <c r="J516" s="158"/>
    </row>
    <row r="517" spans="2:10" ht="15">
      <c r="B517" s="125" t="str">
        <f>INDEX(SUM!D:D,MATCH(SUM!$F$3,SUM!B:B,0),0)</f>
        <v>P071</v>
      </c>
      <c r="C517" s="127">
        <v>53</v>
      </c>
      <c r="D517" s="124" t="s">
        <v>1718</v>
      </c>
      <c r="E517" s="127">
        <f t="shared" si="7"/>
        <v>2018</v>
      </c>
      <c r="F517" s="203" t="s">
        <v>1893</v>
      </c>
      <c r="G517" s="128" t="s">
        <v>120</v>
      </c>
      <c r="H517" s="125" t="s">
        <v>1304</v>
      </c>
      <c r="I517" s="129">
        <f>'17'!D27</f>
        <v>14155.72</v>
      </c>
      <c r="J517" s="158"/>
    </row>
    <row r="518" spans="2:10" ht="15">
      <c r="B518" s="125" t="str">
        <f>INDEX(SUM!D:D,MATCH(SUM!$F$3,SUM!B:B,0),0)</f>
        <v>P071</v>
      </c>
      <c r="C518" s="127">
        <v>53</v>
      </c>
      <c r="D518" s="124" t="s">
        <v>1718</v>
      </c>
      <c r="E518" s="127">
        <f t="shared" si="7"/>
        <v>2018</v>
      </c>
      <c r="F518" s="203" t="s">
        <v>1894</v>
      </c>
      <c r="G518" s="128" t="s">
        <v>120</v>
      </c>
      <c r="H518" s="125" t="s">
        <v>1666</v>
      </c>
      <c r="I518" s="129">
        <f>'17'!E15</f>
        <v>18106.09</v>
      </c>
      <c r="J518" s="158"/>
    </row>
    <row r="519" spans="2:10" ht="15">
      <c r="B519" s="125" t="str">
        <f>INDEX(SUM!D:D,MATCH(SUM!$F$3,SUM!B:B,0),0)</f>
        <v>P071</v>
      </c>
      <c r="C519" s="127">
        <v>53</v>
      </c>
      <c r="D519" s="124" t="s">
        <v>1718</v>
      </c>
      <c r="E519" s="127">
        <f t="shared" si="7"/>
        <v>2018</v>
      </c>
      <c r="F519" s="203" t="s">
        <v>1895</v>
      </c>
      <c r="G519" s="128" t="s">
        <v>120</v>
      </c>
      <c r="H519" s="125" t="s">
        <v>1667</v>
      </c>
      <c r="I519" s="129">
        <f>'17'!E16</f>
        <v>18722.53</v>
      </c>
      <c r="J519" s="158"/>
    </row>
    <row r="520" spans="2:10" ht="15">
      <c r="B520" s="125" t="str">
        <f>INDEX(SUM!D:D,MATCH(SUM!$F$3,SUM!B:B,0),0)</f>
        <v>P071</v>
      </c>
      <c r="C520" s="127">
        <v>53</v>
      </c>
      <c r="D520" s="124" t="s">
        <v>1718</v>
      </c>
      <c r="E520" s="127">
        <f t="shared" si="7"/>
        <v>2018</v>
      </c>
      <c r="F520" s="203" t="s">
        <v>1896</v>
      </c>
      <c r="G520" s="128" t="s">
        <v>120</v>
      </c>
      <c r="H520" s="125" t="s">
        <v>1668</v>
      </c>
      <c r="I520" s="129">
        <f>'17'!E17</f>
        <v>18403.37</v>
      </c>
      <c r="J520" s="158"/>
    </row>
    <row r="521" spans="2:10" ht="15">
      <c r="B521" s="125" t="str">
        <f>INDEX(SUM!D:D,MATCH(SUM!$F$3,SUM!B:B,0),0)</f>
        <v>P071</v>
      </c>
      <c r="C521" s="127">
        <v>53</v>
      </c>
      <c r="D521" s="124" t="s">
        <v>1718</v>
      </c>
      <c r="E521" s="127">
        <f t="shared" si="7"/>
        <v>2018</v>
      </c>
      <c r="F521" s="203" t="s">
        <v>1897</v>
      </c>
      <c r="G521" s="128" t="s">
        <v>120</v>
      </c>
      <c r="H521" s="125" t="s">
        <v>1669</v>
      </c>
      <c r="I521" s="129">
        <f>'17'!E18</f>
        <v>19162.02</v>
      </c>
      <c r="J521" s="158"/>
    </row>
    <row r="522" spans="2:10" ht="15">
      <c r="B522" s="125" t="str">
        <f>INDEX(SUM!D:D,MATCH(SUM!$F$3,SUM!B:B,0),0)</f>
        <v>P071</v>
      </c>
      <c r="C522" s="127">
        <v>53</v>
      </c>
      <c r="D522" s="124" t="s">
        <v>1718</v>
      </c>
      <c r="E522" s="127">
        <f t="shared" si="7"/>
        <v>2018</v>
      </c>
      <c r="F522" s="203" t="s">
        <v>1898</v>
      </c>
      <c r="G522" s="128" t="s">
        <v>120</v>
      </c>
      <c r="H522" s="125" t="s">
        <v>1670</v>
      </c>
      <c r="I522" s="129">
        <f>'17'!E19</f>
        <v>19841.2</v>
      </c>
      <c r="J522" s="158"/>
    </row>
    <row r="523" spans="2:10" ht="15">
      <c r="B523" s="125" t="str">
        <f>INDEX(SUM!D:D,MATCH(SUM!$F$3,SUM!B:B,0),0)</f>
        <v>P071</v>
      </c>
      <c r="C523" s="127">
        <v>53</v>
      </c>
      <c r="D523" s="124" t="s">
        <v>1718</v>
      </c>
      <c r="E523" s="127">
        <f aca="true" t="shared" si="8" ref="E523:E586">E522</f>
        <v>2018</v>
      </c>
      <c r="F523" s="203" t="s">
        <v>1899</v>
      </c>
      <c r="G523" s="128" t="s">
        <v>120</v>
      </c>
      <c r="H523" s="125" t="s">
        <v>1671</v>
      </c>
      <c r="I523" s="129">
        <f>'17'!E20</f>
        <v>20031.37</v>
      </c>
      <c r="J523" s="158"/>
    </row>
    <row r="524" spans="2:10" ht="15">
      <c r="B524" s="125" t="str">
        <f>INDEX(SUM!D:D,MATCH(SUM!$F$3,SUM!B:B,0),0)</f>
        <v>P071</v>
      </c>
      <c r="C524" s="127">
        <v>53</v>
      </c>
      <c r="D524" s="124" t="s">
        <v>1718</v>
      </c>
      <c r="E524" s="127">
        <f t="shared" si="8"/>
        <v>2018</v>
      </c>
      <c r="F524" s="203" t="s">
        <v>1900</v>
      </c>
      <c r="G524" s="128" t="s">
        <v>120</v>
      </c>
      <c r="H524" s="125" t="s">
        <v>1672</v>
      </c>
      <c r="I524" s="129">
        <f>'17'!E21</f>
        <v>20058.38</v>
      </c>
      <c r="J524" s="158"/>
    </row>
    <row r="525" spans="2:10" ht="15">
      <c r="B525" s="125" t="str">
        <f>INDEX(SUM!D:D,MATCH(SUM!$F$3,SUM!B:B,0),0)</f>
        <v>P071</v>
      </c>
      <c r="C525" s="127">
        <v>53</v>
      </c>
      <c r="D525" s="124" t="s">
        <v>1718</v>
      </c>
      <c r="E525" s="127">
        <f t="shared" si="8"/>
        <v>2018</v>
      </c>
      <c r="F525" s="203" t="s">
        <v>1901</v>
      </c>
      <c r="G525" s="128" t="s">
        <v>120</v>
      </c>
      <c r="H525" s="125" t="s">
        <v>1673</v>
      </c>
      <c r="I525" s="129">
        <f>'17'!E22</f>
        <v>22943.52</v>
      </c>
      <c r="J525" s="158"/>
    </row>
    <row r="526" spans="2:10" ht="15">
      <c r="B526" s="125" t="str">
        <f>INDEX(SUM!D:D,MATCH(SUM!$F$3,SUM!B:B,0),0)</f>
        <v>P071</v>
      </c>
      <c r="C526" s="127">
        <v>53</v>
      </c>
      <c r="D526" s="124" t="s">
        <v>1718</v>
      </c>
      <c r="E526" s="127">
        <f t="shared" si="8"/>
        <v>2018</v>
      </c>
      <c r="F526" s="203" t="s">
        <v>1902</v>
      </c>
      <c r="G526" s="128" t="s">
        <v>120</v>
      </c>
      <c r="H526" s="125" t="s">
        <v>1674</v>
      </c>
      <c r="I526" s="129">
        <f>'17'!E23</f>
        <v>23085.07</v>
      </c>
      <c r="J526" s="158"/>
    </row>
    <row r="527" spans="2:10" ht="15">
      <c r="B527" s="125" t="str">
        <f>INDEX(SUM!D:D,MATCH(SUM!$F$3,SUM!B:B,0),0)</f>
        <v>P071</v>
      </c>
      <c r="C527" s="127">
        <v>53</v>
      </c>
      <c r="D527" s="124" t="s">
        <v>1718</v>
      </c>
      <c r="E527" s="127">
        <f t="shared" si="8"/>
        <v>2018</v>
      </c>
      <c r="F527" s="203" t="s">
        <v>1903</v>
      </c>
      <c r="G527" s="128" t="s">
        <v>120</v>
      </c>
      <c r="H527" s="125" t="s">
        <v>1675</v>
      </c>
      <c r="I527" s="129">
        <f>'17'!E24</f>
        <v>23791.95</v>
      </c>
      <c r="J527" s="158"/>
    </row>
    <row r="528" spans="2:10" ht="15">
      <c r="B528" s="125" t="str">
        <f>INDEX(SUM!D:D,MATCH(SUM!$F$3,SUM!B:B,0),0)</f>
        <v>P071</v>
      </c>
      <c r="C528" s="127">
        <v>53</v>
      </c>
      <c r="D528" s="124" t="s">
        <v>1718</v>
      </c>
      <c r="E528" s="127">
        <f t="shared" si="8"/>
        <v>2018</v>
      </c>
      <c r="F528" s="203" t="s">
        <v>1904</v>
      </c>
      <c r="G528" s="128" t="s">
        <v>120</v>
      </c>
      <c r="H528" s="125" t="s">
        <v>1676</v>
      </c>
      <c r="I528" s="129">
        <f>'17'!E25</f>
        <v>23533.66</v>
      </c>
      <c r="J528" s="158"/>
    </row>
    <row r="529" spans="2:10" ht="15">
      <c r="B529" s="125" t="str">
        <f>INDEX(SUM!D:D,MATCH(SUM!$F$3,SUM!B:B,0),0)</f>
        <v>P071</v>
      </c>
      <c r="C529" s="127">
        <v>53</v>
      </c>
      <c r="D529" s="124" t="s">
        <v>1718</v>
      </c>
      <c r="E529" s="127">
        <f t="shared" si="8"/>
        <v>2018</v>
      </c>
      <c r="F529" s="203" t="s">
        <v>1905</v>
      </c>
      <c r="G529" s="128" t="s">
        <v>120</v>
      </c>
      <c r="H529" s="125" t="s">
        <v>1677</v>
      </c>
      <c r="I529" s="129">
        <f>'17'!E26</f>
        <v>22840.06</v>
      </c>
      <c r="J529" s="158"/>
    </row>
    <row r="530" spans="2:10" ht="15">
      <c r="B530" s="125" t="str">
        <f>INDEX(SUM!D:D,MATCH(SUM!$F$3,SUM!B:B,0),0)</f>
        <v>P071</v>
      </c>
      <c r="C530" s="127">
        <v>53</v>
      </c>
      <c r="D530" s="124" t="s">
        <v>1718</v>
      </c>
      <c r="E530" s="127">
        <f t="shared" si="8"/>
        <v>2018</v>
      </c>
      <c r="F530" s="203" t="s">
        <v>1906</v>
      </c>
      <c r="G530" s="128" t="s">
        <v>120</v>
      </c>
      <c r="H530" s="125" t="s">
        <v>1678</v>
      </c>
      <c r="I530" s="129">
        <f>'17'!E27</f>
        <v>14155.72</v>
      </c>
      <c r="J530" s="158"/>
    </row>
    <row r="531" spans="2:10" ht="15">
      <c r="B531" s="125" t="str">
        <f>INDEX(SUM!D:D,MATCH(SUM!$F$3,SUM!B:B,0),0)</f>
        <v>P071</v>
      </c>
      <c r="C531" s="127">
        <v>53</v>
      </c>
      <c r="D531" s="124" t="s">
        <v>1718</v>
      </c>
      <c r="E531" s="127">
        <f t="shared" si="8"/>
        <v>2018</v>
      </c>
      <c r="F531" s="203" t="s">
        <v>2154</v>
      </c>
      <c r="G531" s="128" t="s">
        <v>120</v>
      </c>
      <c r="H531" s="125" t="s">
        <v>2051</v>
      </c>
      <c r="I531" s="129">
        <f>'17'!F15</f>
        <v>18106.09</v>
      </c>
      <c r="J531" s="158"/>
    </row>
    <row r="532" spans="2:10" ht="15">
      <c r="B532" s="125" t="str">
        <f>INDEX(SUM!D:D,MATCH(SUM!$F$3,SUM!B:B,0),0)</f>
        <v>P071</v>
      </c>
      <c r="C532" s="127">
        <v>53</v>
      </c>
      <c r="D532" s="124" t="s">
        <v>1718</v>
      </c>
      <c r="E532" s="127">
        <f t="shared" si="8"/>
        <v>2018</v>
      </c>
      <c r="F532" s="203" t="s">
        <v>2155</v>
      </c>
      <c r="G532" s="128" t="s">
        <v>120</v>
      </c>
      <c r="H532" s="125" t="s">
        <v>2052</v>
      </c>
      <c r="I532" s="129">
        <f>'17'!F16</f>
        <v>18722.53</v>
      </c>
      <c r="J532" s="158"/>
    </row>
    <row r="533" spans="2:10" ht="15">
      <c r="B533" s="125" t="str">
        <f>INDEX(SUM!D:D,MATCH(SUM!$F$3,SUM!B:B,0),0)</f>
        <v>P071</v>
      </c>
      <c r="C533" s="127">
        <v>53</v>
      </c>
      <c r="D533" s="124" t="s">
        <v>1718</v>
      </c>
      <c r="E533" s="127">
        <f t="shared" si="8"/>
        <v>2018</v>
      </c>
      <c r="F533" s="203" t="s">
        <v>2156</v>
      </c>
      <c r="G533" s="128" t="s">
        <v>120</v>
      </c>
      <c r="H533" s="125" t="s">
        <v>2053</v>
      </c>
      <c r="I533" s="129">
        <f>'17'!F17</f>
        <v>18403.37</v>
      </c>
      <c r="J533" s="158"/>
    </row>
    <row r="534" spans="2:10" ht="15">
      <c r="B534" s="125" t="str">
        <f>INDEX(SUM!D:D,MATCH(SUM!$F$3,SUM!B:B,0),0)</f>
        <v>P071</v>
      </c>
      <c r="C534" s="127">
        <v>53</v>
      </c>
      <c r="D534" s="124" t="s">
        <v>1718</v>
      </c>
      <c r="E534" s="127">
        <f t="shared" si="8"/>
        <v>2018</v>
      </c>
      <c r="F534" s="203" t="s">
        <v>2157</v>
      </c>
      <c r="G534" s="128" t="s">
        <v>120</v>
      </c>
      <c r="H534" s="125" t="s">
        <v>2054</v>
      </c>
      <c r="I534" s="129">
        <f>'17'!F18</f>
        <v>19162.02</v>
      </c>
      <c r="J534" s="158"/>
    </row>
    <row r="535" spans="2:10" ht="15">
      <c r="B535" s="125" t="str">
        <f>INDEX(SUM!D:D,MATCH(SUM!$F$3,SUM!B:B,0),0)</f>
        <v>P071</v>
      </c>
      <c r="C535" s="127">
        <v>53</v>
      </c>
      <c r="D535" s="124" t="s">
        <v>1718</v>
      </c>
      <c r="E535" s="127">
        <f t="shared" si="8"/>
        <v>2018</v>
      </c>
      <c r="F535" s="203" t="s">
        <v>2158</v>
      </c>
      <c r="G535" s="128" t="s">
        <v>120</v>
      </c>
      <c r="H535" s="125" t="s">
        <v>2055</v>
      </c>
      <c r="I535" s="129">
        <f>'17'!F19</f>
        <v>19841.2</v>
      </c>
      <c r="J535" s="158"/>
    </row>
    <row r="536" spans="2:10" ht="15">
      <c r="B536" s="125" t="str">
        <f>INDEX(SUM!D:D,MATCH(SUM!$F$3,SUM!B:B,0),0)</f>
        <v>P071</v>
      </c>
      <c r="C536" s="127">
        <v>53</v>
      </c>
      <c r="D536" s="124" t="s">
        <v>1718</v>
      </c>
      <c r="E536" s="127">
        <f t="shared" si="8"/>
        <v>2018</v>
      </c>
      <c r="F536" s="203" t="s">
        <v>2159</v>
      </c>
      <c r="G536" s="128" t="s">
        <v>120</v>
      </c>
      <c r="H536" s="125" t="s">
        <v>2056</v>
      </c>
      <c r="I536" s="129">
        <f>'17'!F20</f>
        <v>20031.37</v>
      </c>
      <c r="J536" s="158"/>
    </row>
    <row r="537" spans="2:10" ht="15">
      <c r="B537" s="125" t="str">
        <f>INDEX(SUM!D:D,MATCH(SUM!$F$3,SUM!B:B,0),0)</f>
        <v>P071</v>
      </c>
      <c r="C537" s="127">
        <v>53</v>
      </c>
      <c r="D537" s="124" t="s">
        <v>1718</v>
      </c>
      <c r="E537" s="127">
        <f t="shared" si="8"/>
        <v>2018</v>
      </c>
      <c r="F537" s="203" t="s">
        <v>2160</v>
      </c>
      <c r="G537" s="128" t="s">
        <v>120</v>
      </c>
      <c r="H537" s="125" t="s">
        <v>2057</v>
      </c>
      <c r="I537" s="129">
        <f>'17'!F21</f>
        <v>20058.38</v>
      </c>
      <c r="J537" s="158"/>
    </row>
    <row r="538" spans="2:10" ht="15">
      <c r="B538" s="125" t="str">
        <f>INDEX(SUM!D:D,MATCH(SUM!$F$3,SUM!B:B,0),0)</f>
        <v>P071</v>
      </c>
      <c r="C538" s="127">
        <v>53</v>
      </c>
      <c r="D538" s="124" t="s">
        <v>1718</v>
      </c>
      <c r="E538" s="127">
        <f t="shared" si="8"/>
        <v>2018</v>
      </c>
      <c r="F538" s="203" t="s">
        <v>2161</v>
      </c>
      <c r="G538" s="128" t="s">
        <v>120</v>
      </c>
      <c r="H538" s="125" t="s">
        <v>2058</v>
      </c>
      <c r="I538" s="129">
        <f>'17'!F22</f>
        <v>22943.52</v>
      </c>
      <c r="J538" s="158"/>
    </row>
    <row r="539" spans="2:10" ht="15">
      <c r="B539" s="125" t="str">
        <f>INDEX(SUM!D:D,MATCH(SUM!$F$3,SUM!B:B,0),0)</f>
        <v>P071</v>
      </c>
      <c r="C539" s="127">
        <v>53</v>
      </c>
      <c r="D539" s="124" t="s">
        <v>1718</v>
      </c>
      <c r="E539" s="127">
        <f t="shared" si="8"/>
        <v>2018</v>
      </c>
      <c r="F539" s="203" t="s">
        <v>2162</v>
      </c>
      <c r="G539" s="128" t="s">
        <v>120</v>
      </c>
      <c r="H539" s="125" t="s">
        <v>2059</v>
      </c>
      <c r="I539" s="129">
        <f>'17'!F23</f>
        <v>23085.07</v>
      </c>
      <c r="J539" s="158"/>
    </row>
    <row r="540" spans="2:10" ht="15">
      <c r="B540" s="125" t="str">
        <f>INDEX(SUM!D:D,MATCH(SUM!$F$3,SUM!B:B,0),0)</f>
        <v>P071</v>
      </c>
      <c r="C540" s="127">
        <v>53</v>
      </c>
      <c r="D540" s="124" t="s">
        <v>1718</v>
      </c>
      <c r="E540" s="127">
        <f t="shared" si="8"/>
        <v>2018</v>
      </c>
      <c r="F540" s="203" t="s">
        <v>2163</v>
      </c>
      <c r="G540" s="128" t="s">
        <v>120</v>
      </c>
      <c r="H540" s="125" t="s">
        <v>2060</v>
      </c>
      <c r="I540" s="129">
        <f>'17'!F24</f>
        <v>23791.95</v>
      </c>
      <c r="J540" s="158"/>
    </row>
    <row r="541" spans="2:10" ht="15">
      <c r="B541" s="125" t="str">
        <f>INDEX(SUM!D:D,MATCH(SUM!$F$3,SUM!B:B,0),0)</f>
        <v>P071</v>
      </c>
      <c r="C541" s="127">
        <v>53</v>
      </c>
      <c r="D541" s="124" t="s">
        <v>1718</v>
      </c>
      <c r="E541" s="127">
        <f t="shared" si="8"/>
        <v>2018</v>
      </c>
      <c r="F541" s="203" t="s">
        <v>2164</v>
      </c>
      <c r="G541" s="128" t="s">
        <v>120</v>
      </c>
      <c r="H541" s="125" t="s">
        <v>2061</v>
      </c>
      <c r="I541" s="129">
        <f>'17'!F25</f>
        <v>23533.66</v>
      </c>
      <c r="J541" s="158"/>
    </row>
    <row r="542" spans="2:10" ht="15">
      <c r="B542" s="125" t="str">
        <f>INDEX(SUM!D:D,MATCH(SUM!$F$3,SUM!B:B,0),0)</f>
        <v>P071</v>
      </c>
      <c r="C542" s="127">
        <v>53</v>
      </c>
      <c r="D542" s="124" t="s">
        <v>1718</v>
      </c>
      <c r="E542" s="127">
        <f t="shared" si="8"/>
        <v>2018</v>
      </c>
      <c r="F542" s="203" t="s">
        <v>2165</v>
      </c>
      <c r="G542" s="128" t="s">
        <v>120</v>
      </c>
      <c r="H542" s="125" t="s">
        <v>2062</v>
      </c>
      <c r="I542" s="129">
        <f>'17'!F26</f>
        <v>22840.06</v>
      </c>
      <c r="J542" s="158"/>
    </row>
    <row r="543" spans="2:10" ht="15">
      <c r="B543" s="125" t="str">
        <f>INDEX(SUM!D:D,MATCH(SUM!$F$3,SUM!B:B,0),0)</f>
        <v>P071</v>
      </c>
      <c r="C543" s="127">
        <v>53</v>
      </c>
      <c r="D543" s="124" t="s">
        <v>1718</v>
      </c>
      <c r="E543" s="127">
        <f t="shared" si="8"/>
        <v>2018</v>
      </c>
      <c r="F543" s="203" t="s">
        <v>2166</v>
      </c>
      <c r="G543" s="128" t="s">
        <v>120</v>
      </c>
      <c r="H543" s="125" t="s">
        <v>2063</v>
      </c>
      <c r="I543" s="129">
        <f>'17'!F27</f>
        <v>14155.72</v>
      </c>
      <c r="J543" s="158"/>
    </row>
    <row r="544" spans="2:10" ht="15">
      <c r="B544" s="125" t="str">
        <f>INDEX(SUM!D:D,MATCH(SUM!$F$3,SUM!B:B,0),0)</f>
        <v>P071</v>
      </c>
      <c r="C544" s="127">
        <v>53</v>
      </c>
      <c r="D544" s="124" t="s">
        <v>1718</v>
      </c>
      <c r="E544" s="127">
        <f t="shared" si="8"/>
        <v>2018</v>
      </c>
      <c r="F544" s="203" t="s">
        <v>2167</v>
      </c>
      <c r="G544" s="128" t="s">
        <v>120</v>
      </c>
      <c r="H544" s="125" t="s">
        <v>2064</v>
      </c>
      <c r="I544" s="129">
        <f>'17'!G15</f>
        <v>0</v>
      </c>
      <c r="J544" s="158"/>
    </row>
    <row r="545" spans="2:10" ht="15">
      <c r="B545" s="125" t="str">
        <f>INDEX(SUM!D:D,MATCH(SUM!$F$3,SUM!B:B,0),0)</f>
        <v>P071</v>
      </c>
      <c r="C545" s="127">
        <v>53</v>
      </c>
      <c r="D545" s="124" t="s">
        <v>1718</v>
      </c>
      <c r="E545" s="127">
        <f t="shared" si="8"/>
        <v>2018</v>
      </c>
      <c r="F545" s="203" t="s">
        <v>2168</v>
      </c>
      <c r="G545" s="128" t="s">
        <v>120</v>
      </c>
      <c r="H545" s="125" t="s">
        <v>2065</v>
      </c>
      <c r="I545" s="129">
        <f>'17'!G16</f>
        <v>0</v>
      </c>
      <c r="J545" s="158"/>
    </row>
    <row r="546" spans="2:10" ht="15">
      <c r="B546" s="125" t="str">
        <f>INDEX(SUM!D:D,MATCH(SUM!$F$3,SUM!B:B,0),0)</f>
        <v>P071</v>
      </c>
      <c r="C546" s="127">
        <v>53</v>
      </c>
      <c r="D546" s="124" t="s">
        <v>1718</v>
      </c>
      <c r="E546" s="127">
        <f t="shared" si="8"/>
        <v>2018</v>
      </c>
      <c r="F546" s="203" t="s">
        <v>2169</v>
      </c>
      <c r="G546" s="128" t="s">
        <v>120</v>
      </c>
      <c r="H546" s="125" t="s">
        <v>2066</v>
      </c>
      <c r="I546" s="129">
        <f>'17'!G17</f>
        <v>0</v>
      </c>
      <c r="J546" s="158"/>
    </row>
    <row r="547" spans="2:10" ht="15">
      <c r="B547" s="125" t="str">
        <f>INDEX(SUM!D:D,MATCH(SUM!$F$3,SUM!B:B,0),0)</f>
        <v>P071</v>
      </c>
      <c r="C547" s="127">
        <v>53</v>
      </c>
      <c r="D547" s="124" t="s">
        <v>1718</v>
      </c>
      <c r="E547" s="127">
        <f t="shared" si="8"/>
        <v>2018</v>
      </c>
      <c r="F547" s="203" t="s">
        <v>2170</v>
      </c>
      <c r="G547" s="128" t="s">
        <v>120</v>
      </c>
      <c r="H547" s="125" t="s">
        <v>2067</v>
      </c>
      <c r="I547" s="129">
        <f>'17'!G18</f>
        <v>0</v>
      </c>
      <c r="J547" s="158"/>
    </row>
    <row r="548" spans="2:10" ht="15">
      <c r="B548" s="125" t="str">
        <f>INDEX(SUM!D:D,MATCH(SUM!$F$3,SUM!B:B,0),0)</f>
        <v>P071</v>
      </c>
      <c r="C548" s="127">
        <v>53</v>
      </c>
      <c r="D548" s="124" t="s">
        <v>1718</v>
      </c>
      <c r="E548" s="127">
        <f t="shared" si="8"/>
        <v>2018</v>
      </c>
      <c r="F548" s="203" t="s">
        <v>2171</v>
      </c>
      <c r="G548" s="128" t="s">
        <v>120</v>
      </c>
      <c r="H548" s="125" t="s">
        <v>2068</v>
      </c>
      <c r="I548" s="129">
        <f>'17'!G19</f>
        <v>0</v>
      </c>
      <c r="J548" s="158"/>
    </row>
    <row r="549" spans="2:10" ht="15">
      <c r="B549" s="125" t="str">
        <f>INDEX(SUM!D:D,MATCH(SUM!$F$3,SUM!B:B,0),0)</f>
        <v>P071</v>
      </c>
      <c r="C549" s="127">
        <v>53</v>
      </c>
      <c r="D549" s="124" t="s">
        <v>1718</v>
      </c>
      <c r="E549" s="127">
        <f t="shared" si="8"/>
        <v>2018</v>
      </c>
      <c r="F549" s="203" t="s">
        <v>2172</v>
      </c>
      <c r="G549" s="128" t="s">
        <v>120</v>
      </c>
      <c r="H549" s="125" t="s">
        <v>2069</v>
      </c>
      <c r="I549" s="129">
        <f>'17'!G20</f>
        <v>0</v>
      </c>
      <c r="J549" s="158"/>
    </row>
    <row r="550" spans="2:10" ht="15">
      <c r="B550" s="125" t="str">
        <f>INDEX(SUM!D:D,MATCH(SUM!$F$3,SUM!B:B,0),0)</f>
        <v>P071</v>
      </c>
      <c r="C550" s="127">
        <v>53</v>
      </c>
      <c r="D550" s="124" t="s">
        <v>1718</v>
      </c>
      <c r="E550" s="127">
        <f t="shared" si="8"/>
        <v>2018</v>
      </c>
      <c r="F550" s="203" t="s">
        <v>2173</v>
      </c>
      <c r="G550" s="128" t="s">
        <v>120</v>
      </c>
      <c r="H550" s="125" t="s">
        <v>2070</v>
      </c>
      <c r="I550" s="129">
        <f>'17'!G21</f>
        <v>0</v>
      </c>
      <c r="J550" s="158"/>
    </row>
    <row r="551" spans="2:10" ht="15">
      <c r="B551" s="125" t="str">
        <f>INDEX(SUM!D:D,MATCH(SUM!$F$3,SUM!B:B,0),0)</f>
        <v>P071</v>
      </c>
      <c r="C551" s="127">
        <v>53</v>
      </c>
      <c r="D551" s="124" t="s">
        <v>1718</v>
      </c>
      <c r="E551" s="127">
        <f t="shared" si="8"/>
        <v>2018</v>
      </c>
      <c r="F551" s="203" t="s">
        <v>2174</v>
      </c>
      <c r="G551" s="128" t="s">
        <v>120</v>
      </c>
      <c r="H551" s="125" t="s">
        <v>2071</v>
      </c>
      <c r="I551" s="129">
        <f>'17'!G22</f>
        <v>0</v>
      </c>
      <c r="J551" s="158"/>
    </row>
    <row r="552" spans="2:10" ht="15">
      <c r="B552" s="125" t="str">
        <f>INDEX(SUM!D:D,MATCH(SUM!$F$3,SUM!B:B,0),0)</f>
        <v>P071</v>
      </c>
      <c r="C552" s="127">
        <v>53</v>
      </c>
      <c r="D552" s="124" t="s">
        <v>1718</v>
      </c>
      <c r="E552" s="127">
        <f t="shared" si="8"/>
        <v>2018</v>
      </c>
      <c r="F552" s="203" t="s">
        <v>2175</v>
      </c>
      <c r="G552" s="128" t="s">
        <v>120</v>
      </c>
      <c r="H552" s="125" t="s">
        <v>2072</v>
      </c>
      <c r="I552" s="129">
        <f>'17'!G23</f>
        <v>0</v>
      </c>
      <c r="J552" s="158"/>
    </row>
    <row r="553" spans="2:10" ht="15">
      <c r="B553" s="125" t="str">
        <f>INDEX(SUM!D:D,MATCH(SUM!$F$3,SUM!B:B,0),0)</f>
        <v>P071</v>
      </c>
      <c r="C553" s="127">
        <v>53</v>
      </c>
      <c r="D553" s="124" t="s">
        <v>1718</v>
      </c>
      <c r="E553" s="127">
        <f t="shared" si="8"/>
        <v>2018</v>
      </c>
      <c r="F553" s="203" t="s">
        <v>2176</v>
      </c>
      <c r="G553" s="128" t="s">
        <v>120</v>
      </c>
      <c r="H553" s="125" t="s">
        <v>2073</v>
      </c>
      <c r="I553" s="129">
        <f>'17'!G24</f>
        <v>0</v>
      </c>
      <c r="J553" s="158"/>
    </row>
    <row r="554" spans="2:10" ht="15">
      <c r="B554" s="125" t="str">
        <f>INDEX(SUM!D:D,MATCH(SUM!$F$3,SUM!B:B,0),0)</f>
        <v>P071</v>
      </c>
      <c r="C554" s="127">
        <v>53</v>
      </c>
      <c r="D554" s="124" t="s">
        <v>1718</v>
      </c>
      <c r="E554" s="127">
        <f t="shared" si="8"/>
        <v>2018</v>
      </c>
      <c r="F554" s="203" t="s">
        <v>2177</v>
      </c>
      <c r="G554" s="128" t="s">
        <v>120</v>
      </c>
      <c r="H554" s="125" t="s">
        <v>2074</v>
      </c>
      <c r="I554" s="129">
        <f>'17'!G25</f>
        <v>0</v>
      </c>
      <c r="J554" s="158"/>
    </row>
    <row r="555" spans="2:10" ht="15">
      <c r="B555" s="125" t="str">
        <f>INDEX(SUM!D:D,MATCH(SUM!$F$3,SUM!B:B,0),0)</f>
        <v>P071</v>
      </c>
      <c r="C555" s="127">
        <v>53</v>
      </c>
      <c r="D555" s="124" t="s">
        <v>1718</v>
      </c>
      <c r="E555" s="127">
        <f t="shared" si="8"/>
        <v>2018</v>
      </c>
      <c r="F555" s="203" t="s">
        <v>2178</v>
      </c>
      <c r="G555" s="128" t="s">
        <v>120</v>
      </c>
      <c r="H555" s="125" t="s">
        <v>2075</v>
      </c>
      <c r="I555" s="129">
        <f>'17'!G26</f>
        <v>0</v>
      </c>
      <c r="J555" s="158"/>
    </row>
    <row r="556" spans="2:10" ht="15">
      <c r="B556" s="125" t="str">
        <f>INDEX(SUM!D:D,MATCH(SUM!$F$3,SUM!B:B,0),0)</f>
        <v>P071</v>
      </c>
      <c r="C556" s="127">
        <v>53</v>
      </c>
      <c r="D556" s="124" t="s">
        <v>1718</v>
      </c>
      <c r="E556" s="127">
        <f t="shared" si="8"/>
        <v>2018</v>
      </c>
      <c r="F556" s="203" t="s">
        <v>2179</v>
      </c>
      <c r="G556" s="128" t="s">
        <v>120</v>
      </c>
      <c r="H556" s="125" t="s">
        <v>2076</v>
      </c>
      <c r="I556" s="129">
        <f>'17'!G27</f>
        <v>0</v>
      </c>
      <c r="J556" s="158"/>
    </row>
    <row r="557" spans="2:10" ht="15">
      <c r="B557" s="125" t="str">
        <f>INDEX(SUM!D:D,MATCH(SUM!$F$3,SUM!B:B,0),0)</f>
        <v>P071</v>
      </c>
      <c r="C557" s="127">
        <v>54</v>
      </c>
      <c r="D557" s="124" t="s">
        <v>1719</v>
      </c>
      <c r="E557" s="127">
        <f t="shared" si="8"/>
        <v>2018</v>
      </c>
      <c r="F557" s="203" t="s">
        <v>1907</v>
      </c>
      <c r="G557" s="128" t="s">
        <v>120</v>
      </c>
      <c r="H557" s="125" t="s">
        <v>1692</v>
      </c>
      <c r="I557" s="129">
        <f>'17'!D38</f>
        <v>55973.69</v>
      </c>
      <c r="J557" s="158"/>
    </row>
    <row r="558" spans="2:10" ht="15">
      <c r="B558" s="125" t="str">
        <f>INDEX(SUM!D:D,MATCH(SUM!$F$3,SUM!B:B,0),0)</f>
        <v>P071</v>
      </c>
      <c r="C558" s="127">
        <v>54</v>
      </c>
      <c r="D558" s="124" t="s">
        <v>1719</v>
      </c>
      <c r="E558" s="127">
        <f t="shared" si="8"/>
        <v>2018</v>
      </c>
      <c r="F558" s="203" t="s">
        <v>1908</v>
      </c>
      <c r="G558" s="128" t="s">
        <v>120</v>
      </c>
      <c r="H558" s="125" t="s">
        <v>1693</v>
      </c>
      <c r="I558" s="129">
        <f>'17'!D39</f>
        <v>57248.89</v>
      </c>
      <c r="J558" s="158"/>
    </row>
    <row r="559" spans="2:10" ht="15">
      <c r="B559" s="125" t="str">
        <f>INDEX(SUM!D:D,MATCH(SUM!$F$3,SUM!B:B,0),0)</f>
        <v>P071</v>
      </c>
      <c r="C559" s="127">
        <v>54</v>
      </c>
      <c r="D559" s="124" t="s">
        <v>1719</v>
      </c>
      <c r="E559" s="127">
        <f t="shared" si="8"/>
        <v>2018</v>
      </c>
      <c r="F559" s="203" t="s">
        <v>1909</v>
      </c>
      <c r="G559" s="128" t="s">
        <v>120</v>
      </c>
      <c r="H559" s="125" t="s">
        <v>1694</v>
      </c>
      <c r="I559" s="129">
        <f>'17'!D40</f>
        <v>56684.63</v>
      </c>
      <c r="J559" s="158"/>
    </row>
    <row r="560" spans="2:10" ht="15">
      <c r="B560" s="125" t="str">
        <f>INDEX(SUM!D:D,MATCH(SUM!$F$3,SUM!B:B,0),0)</f>
        <v>P071</v>
      </c>
      <c r="C560" s="127">
        <v>54</v>
      </c>
      <c r="D560" s="124" t="s">
        <v>1719</v>
      </c>
      <c r="E560" s="127">
        <f t="shared" si="8"/>
        <v>2018</v>
      </c>
      <c r="F560" s="203" t="s">
        <v>1910</v>
      </c>
      <c r="G560" s="128" t="s">
        <v>120</v>
      </c>
      <c r="H560" s="125" t="s">
        <v>1695</v>
      </c>
      <c r="I560" s="129">
        <f>'17'!D41</f>
        <v>61763.68</v>
      </c>
      <c r="J560" s="158"/>
    </row>
    <row r="561" spans="2:10" ht="15">
      <c r="B561" s="125" t="str">
        <f>INDEX(SUM!D:D,MATCH(SUM!$F$3,SUM!B:B,0),0)</f>
        <v>P071</v>
      </c>
      <c r="C561" s="127">
        <v>54</v>
      </c>
      <c r="D561" s="124" t="s">
        <v>1719</v>
      </c>
      <c r="E561" s="127">
        <f t="shared" si="8"/>
        <v>2018</v>
      </c>
      <c r="F561" s="203" t="s">
        <v>1911</v>
      </c>
      <c r="G561" s="128" t="s">
        <v>120</v>
      </c>
      <c r="H561" s="125" t="s">
        <v>1696</v>
      </c>
      <c r="I561" s="129">
        <f>'17'!D42</f>
        <v>62108.34</v>
      </c>
      <c r="J561" s="158"/>
    </row>
    <row r="562" spans="2:10" ht="15">
      <c r="B562" s="125" t="str">
        <f>INDEX(SUM!D:D,MATCH(SUM!$F$3,SUM!B:B,0),0)</f>
        <v>P071</v>
      </c>
      <c r="C562" s="127">
        <v>54</v>
      </c>
      <c r="D562" s="124" t="s">
        <v>1719</v>
      </c>
      <c r="E562" s="127">
        <f t="shared" si="8"/>
        <v>2018</v>
      </c>
      <c r="F562" s="203" t="s">
        <v>1912</v>
      </c>
      <c r="G562" s="128" t="s">
        <v>120</v>
      </c>
      <c r="H562" s="125" t="s">
        <v>1697</v>
      </c>
      <c r="I562" s="129">
        <f>'17'!D43</f>
        <v>64378.04</v>
      </c>
      <c r="J562" s="158"/>
    </row>
    <row r="563" spans="2:10" ht="15">
      <c r="B563" s="125" t="str">
        <f>INDEX(SUM!D:D,MATCH(SUM!$F$3,SUM!B:B,0),0)</f>
        <v>P071</v>
      </c>
      <c r="C563" s="127">
        <v>54</v>
      </c>
      <c r="D563" s="124" t="s">
        <v>1719</v>
      </c>
      <c r="E563" s="127">
        <f t="shared" si="8"/>
        <v>2018</v>
      </c>
      <c r="F563" s="203" t="s">
        <v>1913</v>
      </c>
      <c r="G563" s="128" t="s">
        <v>120</v>
      </c>
      <c r="H563" s="125" t="s">
        <v>1698</v>
      </c>
      <c r="I563" s="129">
        <f>'17'!D44</f>
        <v>63811.27</v>
      </c>
      <c r="J563" s="158"/>
    </row>
    <row r="564" spans="2:10" ht="15">
      <c r="B564" s="125" t="str">
        <f>INDEX(SUM!D:D,MATCH(SUM!$F$3,SUM!B:B,0),0)</f>
        <v>P071</v>
      </c>
      <c r="C564" s="127">
        <v>54</v>
      </c>
      <c r="D564" s="124" t="s">
        <v>1719</v>
      </c>
      <c r="E564" s="127">
        <f t="shared" si="8"/>
        <v>2018</v>
      </c>
      <c r="F564" s="203" t="s">
        <v>1914</v>
      </c>
      <c r="G564" s="128" t="s">
        <v>120</v>
      </c>
      <c r="H564" s="125" t="s">
        <v>1699</v>
      </c>
      <c r="I564" s="129">
        <f>'17'!D45</f>
        <v>71058.85</v>
      </c>
      <c r="J564" s="158"/>
    </row>
    <row r="565" spans="2:10" ht="15">
      <c r="B565" s="125" t="str">
        <f>INDEX(SUM!D:D,MATCH(SUM!$F$3,SUM!B:B,0),0)</f>
        <v>P071</v>
      </c>
      <c r="C565" s="127">
        <v>54</v>
      </c>
      <c r="D565" s="124" t="s">
        <v>1719</v>
      </c>
      <c r="E565" s="127">
        <f t="shared" si="8"/>
        <v>2018</v>
      </c>
      <c r="F565" s="203" t="s">
        <v>1915</v>
      </c>
      <c r="G565" s="128" t="s">
        <v>120</v>
      </c>
      <c r="H565" s="125" t="s">
        <v>1700</v>
      </c>
      <c r="I565" s="129">
        <f>'17'!D46</f>
        <v>70311.75</v>
      </c>
      <c r="J565" s="158"/>
    </row>
    <row r="566" spans="2:10" ht="15">
      <c r="B566" s="125" t="str">
        <f>INDEX(SUM!D:D,MATCH(SUM!$F$3,SUM!B:B,0),0)</f>
        <v>P071</v>
      </c>
      <c r="C566" s="127">
        <v>54</v>
      </c>
      <c r="D566" s="124" t="s">
        <v>1719</v>
      </c>
      <c r="E566" s="127">
        <f t="shared" si="8"/>
        <v>2018</v>
      </c>
      <c r="F566" s="203" t="s">
        <v>1916</v>
      </c>
      <c r="G566" s="128" t="s">
        <v>120</v>
      </c>
      <c r="H566" s="125" t="s">
        <v>1701</v>
      </c>
      <c r="I566" s="129">
        <f>'17'!D47</f>
        <v>71957.86</v>
      </c>
      <c r="J566" s="158"/>
    </row>
    <row r="567" spans="2:10" ht="15">
      <c r="B567" s="125" t="str">
        <f>INDEX(SUM!D:D,MATCH(SUM!$F$3,SUM!B:B,0),0)</f>
        <v>P071</v>
      </c>
      <c r="C567" s="127">
        <v>54</v>
      </c>
      <c r="D567" s="124" t="s">
        <v>1719</v>
      </c>
      <c r="E567" s="127">
        <f t="shared" si="8"/>
        <v>2018</v>
      </c>
      <c r="F567" s="203" t="s">
        <v>1917</v>
      </c>
      <c r="G567" s="128" t="s">
        <v>120</v>
      </c>
      <c r="H567" s="125" t="s">
        <v>1702</v>
      </c>
      <c r="I567" s="129">
        <f>'17'!D48</f>
        <v>72524.84</v>
      </c>
      <c r="J567" s="158"/>
    </row>
    <row r="568" spans="2:10" ht="15">
      <c r="B568" s="125" t="str">
        <f>INDEX(SUM!D:D,MATCH(SUM!$F$3,SUM!B:B,0),0)</f>
        <v>P071</v>
      </c>
      <c r="C568" s="127">
        <v>54</v>
      </c>
      <c r="D568" s="124" t="s">
        <v>1719</v>
      </c>
      <c r="E568" s="127">
        <f t="shared" si="8"/>
        <v>2018</v>
      </c>
      <c r="F568" s="203" t="s">
        <v>1918</v>
      </c>
      <c r="G568" s="128" t="s">
        <v>120</v>
      </c>
      <c r="H568" s="125" t="s">
        <v>1703</v>
      </c>
      <c r="I568" s="129">
        <f>'17'!D49</f>
        <v>69456.22</v>
      </c>
      <c r="J568" s="158"/>
    </row>
    <row r="569" spans="2:10" ht="15">
      <c r="B569" s="125" t="str">
        <f>INDEX(SUM!D:D,MATCH(SUM!$F$3,SUM!B:B,0),0)</f>
        <v>P071</v>
      </c>
      <c r="C569" s="127">
        <v>54</v>
      </c>
      <c r="D569" s="124" t="s">
        <v>1719</v>
      </c>
      <c r="E569" s="127">
        <f t="shared" si="8"/>
        <v>2018</v>
      </c>
      <c r="F569" s="203" t="s">
        <v>1919</v>
      </c>
      <c r="G569" s="128" t="s">
        <v>120</v>
      </c>
      <c r="H569" s="125" t="s">
        <v>1704</v>
      </c>
      <c r="I569" s="129">
        <f>'17'!D50</f>
        <v>49354.55</v>
      </c>
      <c r="J569" s="158"/>
    </row>
    <row r="570" spans="2:10" ht="15">
      <c r="B570" s="125" t="str">
        <f>INDEX(SUM!D:D,MATCH(SUM!$F$3,SUM!B:B,0),0)</f>
        <v>P071</v>
      </c>
      <c r="C570" s="127">
        <v>54</v>
      </c>
      <c r="D570" s="124" t="s">
        <v>1719</v>
      </c>
      <c r="E570" s="127">
        <f t="shared" si="8"/>
        <v>2018</v>
      </c>
      <c r="F570" s="203" t="s">
        <v>1920</v>
      </c>
      <c r="G570" s="128" t="s">
        <v>120</v>
      </c>
      <c r="H570" s="125" t="s">
        <v>1666</v>
      </c>
      <c r="I570" s="129">
        <f>'17'!E38</f>
        <v>55973.69</v>
      </c>
      <c r="J570" s="158"/>
    </row>
    <row r="571" spans="2:10" ht="15">
      <c r="B571" s="125" t="str">
        <f>INDEX(SUM!D:D,MATCH(SUM!$F$3,SUM!B:B,0),0)</f>
        <v>P071</v>
      </c>
      <c r="C571" s="127">
        <v>54</v>
      </c>
      <c r="D571" s="124" t="s">
        <v>1719</v>
      </c>
      <c r="E571" s="127">
        <f t="shared" si="8"/>
        <v>2018</v>
      </c>
      <c r="F571" s="203" t="s">
        <v>1921</v>
      </c>
      <c r="G571" s="128" t="s">
        <v>120</v>
      </c>
      <c r="H571" s="125" t="s">
        <v>1667</v>
      </c>
      <c r="I571" s="129">
        <f>'17'!E39</f>
        <v>57248.89</v>
      </c>
      <c r="J571" s="158"/>
    </row>
    <row r="572" spans="2:10" ht="15">
      <c r="B572" s="125" t="str">
        <f>INDEX(SUM!D:D,MATCH(SUM!$F$3,SUM!B:B,0),0)</f>
        <v>P071</v>
      </c>
      <c r="C572" s="127">
        <v>54</v>
      </c>
      <c r="D572" s="124" t="s">
        <v>1719</v>
      </c>
      <c r="E572" s="127">
        <f t="shared" si="8"/>
        <v>2018</v>
      </c>
      <c r="F572" s="203" t="s">
        <v>1922</v>
      </c>
      <c r="G572" s="128" t="s">
        <v>120</v>
      </c>
      <c r="H572" s="125" t="s">
        <v>1668</v>
      </c>
      <c r="I572" s="129">
        <f>'17'!E40</f>
        <v>56684.63</v>
      </c>
      <c r="J572" s="158"/>
    </row>
    <row r="573" spans="2:10" ht="15">
      <c r="B573" s="125" t="str">
        <f>INDEX(SUM!D:D,MATCH(SUM!$F$3,SUM!B:B,0),0)</f>
        <v>P071</v>
      </c>
      <c r="C573" s="127">
        <v>54</v>
      </c>
      <c r="D573" s="124" t="s">
        <v>1719</v>
      </c>
      <c r="E573" s="127">
        <f t="shared" si="8"/>
        <v>2018</v>
      </c>
      <c r="F573" s="203" t="s">
        <v>1923</v>
      </c>
      <c r="G573" s="128" t="s">
        <v>120</v>
      </c>
      <c r="H573" s="125" t="s">
        <v>1669</v>
      </c>
      <c r="I573" s="129">
        <f>'17'!E41</f>
        <v>61763.68</v>
      </c>
      <c r="J573" s="158"/>
    </row>
    <row r="574" spans="2:10" ht="15">
      <c r="B574" s="125" t="str">
        <f>INDEX(SUM!D:D,MATCH(SUM!$F$3,SUM!B:B,0),0)</f>
        <v>P071</v>
      </c>
      <c r="C574" s="127">
        <v>54</v>
      </c>
      <c r="D574" s="124" t="s">
        <v>1719</v>
      </c>
      <c r="E574" s="127">
        <f t="shared" si="8"/>
        <v>2018</v>
      </c>
      <c r="F574" s="203" t="s">
        <v>1924</v>
      </c>
      <c r="G574" s="128" t="s">
        <v>120</v>
      </c>
      <c r="H574" s="125" t="s">
        <v>1670</v>
      </c>
      <c r="I574" s="129">
        <f>'17'!E42</f>
        <v>62108.34</v>
      </c>
      <c r="J574" s="158"/>
    </row>
    <row r="575" spans="2:10" ht="15">
      <c r="B575" s="125" t="str">
        <f>INDEX(SUM!D:D,MATCH(SUM!$F$3,SUM!B:B,0),0)</f>
        <v>P071</v>
      </c>
      <c r="C575" s="127">
        <v>54</v>
      </c>
      <c r="D575" s="124" t="s">
        <v>1719</v>
      </c>
      <c r="E575" s="127">
        <f t="shared" si="8"/>
        <v>2018</v>
      </c>
      <c r="F575" s="203" t="s">
        <v>1925</v>
      </c>
      <c r="G575" s="128" t="s">
        <v>120</v>
      </c>
      <c r="H575" s="125" t="s">
        <v>1671</v>
      </c>
      <c r="I575" s="129">
        <f>'17'!E43</f>
        <v>64378.04</v>
      </c>
      <c r="J575" s="158"/>
    </row>
    <row r="576" spans="2:10" ht="15">
      <c r="B576" s="125" t="str">
        <f>INDEX(SUM!D:D,MATCH(SUM!$F$3,SUM!B:B,0),0)</f>
        <v>P071</v>
      </c>
      <c r="C576" s="127">
        <v>54</v>
      </c>
      <c r="D576" s="124" t="s">
        <v>1719</v>
      </c>
      <c r="E576" s="127">
        <f t="shared" si="8"/>
        <v>2018</v>
      </c>
      <c r="F576" s="203" t="s">
        <v>1926</v>
      </c>
      <c r="G576" s="128" t="s">
        <v>120</v>
      </c>
      <c r="H576" s="125" t="s">
        <v>1672</v>
      </c>
      <c r="I576" s="129">
        <f>'17'!E44</f>
        <v>63811.27</v>
      </c>
      <c r="J576" s="158"/>
    </row>
    <row r="577" spans="2:10" ht="15">
      <c r="B577" s="125" t="str">
        <f>INDEX(SUM!D:D,MATCH(SUM!$F$3,SUM!B:B,0),0)</f>
        <v>P071</v>
      </c>
      <c r="C577" s="127">
        <v>54</v>
      </c>
      <c r="D577" s="124" t="s">
        <v>1719</v>
      </c>
      <c r="E577" s="127">
        <f t="shared" si="8"/>
        <v>2018</v>
      </c>
      <c r="F577" s="203" t="s">
        <v>1927</v>
      </c>
      <c r="G577" s="128" t="s">
        <v>120</v>
      </c>
      <c r="H577" s="125" t="s">
        <v>1673</v>
      </c>
      <c r="I577" s="129">
        <f>'17'!E45</f>
        <v>71058.85</v>
      </c>
      <c r="J577" s="158"/>
    </row>
    <row r="578" spans="2:10" ht="15">
      <c r="B578" s="125" t="str">
        <f>INDEX(SUM!D:D,MATCH(SUM!$F$3,SUM!B:B,0),0)</f>
        <v>P071</v>
      </c>
      <c r="C578" s="127">
        <v>54</v>
      </c>
      <c r="D578" s="124" t="s">
        <v>1719</v>
      </c>
      <c r="E578" s="127">
        <f t="shared" si="8"/>
        <v>2018</v>
      </c>
      <c r="F578" s="203" t="s">
        <v>1928</v>
      </c>
      <c r="G578" s="128" t="s">
        <v>120</v>
      </c>
      <c r="H578" s="125" t="s">
        <v>1674</v>
      </c>
      <c r="I578" s="129">
        <f>'17'!E46</f>
        <v>70311.75</v>
      </c>
      <c r="J578" s="158"/>
    </row>
    <row r="579" spans="2:10" ht="15">
      <c r="B579" s="125" t="str">
        <f>INDEX(SUM!D:D,MATCH(SUM!$F$3,SUM!B:B,0),0)</f>
        <v>P071</v>
      </c>
      <c r="C579" s="127">
        <v>54</v>
      </c>
      <c r="D579" s="124" t="s">
        <v>1719</v>
      </c>
      <c r="E579" s="127">
        <f t="shared" si="8"/>
        <v>2018</v>
      </c>
      <c r="F579" s="203" t="s">
        <v>1929</v>
      </c>
      <c r="G579" s="128" t="s">
        <v>120</v>
      </c>
      <c r="H579" s="125" t="s">
        <v>1675</v>
      </c>
      <c r="I579" s="129">
        <f>'17'!E47</f>
        <v>71957.86</v>
      </c>
      <c r="J579" s="158"/>
    </row>
    <row r="580" spans="2:10" ht="15">
      <c r="B580" s="125" t="str">
        <f>INDEX(SUM!D:D,MATCH(SUM!$F$3,SUM!B:B,0),0)</f>
        <v>P071</v>
      </c>
      <c r="C580" s="127">
        <v>54</v>
      </c>
      <c r="D580" s="124" t="s">
        <v>1719</v>
      </c>
      <c r="E580" s="127">
        <f t="shared" si="8"/>
        <v>2018</v>
      </c>
      <c r="F580" s="203" t="s">
        <v>1930</v>
      </c>
      <c r="G580" s="128" t="s">
        <v>120</v>
      </c>
      <c r="H580" s="125" t="s">
        <v>1676</v>
      </c>
      <c r="I580" s="129">
        <f>'17'!E48</f>
        <v>72524.84</v>
      </c>
      <c r="J580" s="158"/>
    </row>
    <row r="581" spans="2:10" ht="15">
      <c r="B581" s="125" t="str">
        <f>INDEX(SUM!D:D,MATCH(SUM!$F$3,SUM!B:B,0),0)</f>
        <v>P071</v>
      </c>
      <c r="C581" s="127">
        <v>54</v>
      </c>
      <c r="D581" s="124" t="s">
        <v>1719</v>
      </c>
      <c r="E581" s="127">
        <f t="shared" si="8"/>
        <v>2018</v>
      </c>
      <c r="F581" s="203" t="s">
        <v>1931</v>
      </c>
      <c r="G581" s="128" t="s">
        <v>120</v>
      </c>
      <c r="H581" s="125" t="s">
        <v>1677</v>
      </c>
      <c r="I581" s="129">
        <f>'17'!E49</f>
        <v>69456.22</v>
      </c>
      <c r="J581" s="158"/>
    </row>
    <row r="582" spans="2:10" ht="15">
      <c r="B582" s="125" t="str">
        <f>INDEX(SUM!D:D,MATCH(SUM!$F$3,SUM!B:B,0),0)</f>
        <v>P071</v>
      </c>
      <c r="C582" s="127">
        <v>54</v>
      </c>
      <c r="D582" s="124" t="s">
        <v>1719</v>
      </c>
      <c r="E582" s="127">
        <f t="shared" si="8"/>
        <v>2018</v>
      </c>
      <c r="F582" s="203" t="s">
        <v>1932</v>
      </c>
      <c r="G582" s="128" t="s">
        <v>120</v>
      </c>
      <c r="H582" s="125" t="s">
        <v>1678</v>
      </c>
      <c r="I582" s="129">
        <f>'17'!E50</f>
        <v>49354.55</v>
      </c>
      <c r="J582" s="158"/>
    </row>
    <row r="583" spans="2:10" ht="15">
      <c r="B583" s="125" t="str">
        <f>INDEX(SUM!D:D,MATCH(SUM!$F$3,SUM!B:B,0),0)</f>
        <v>P071</v>
      </c>
      <c r="C583" s="127">
        <v>54</v>
      </c>
      <c r="D583" s="124" t="s">
        <v>1719</v>
      </c>
      <c r="E583" s="127">
        <f t="shared" si="8"/>
        <v>2018</v>
      </c>
      <c r="F583" s="203" t="s">
        <v>1933</v>
      </c>
      <c r="G583" s="128" t="s">
        <v>120</v>
      </c>
      <c r="H583" s="125" t="s">
        <v>1679</v>
      </c>
      <c r="I583" s="129">
        <f>'17'!F38</f>
        <v>190.26</v>
      </c>
      <c r="J583" s="158"/>
    </row>
    <row r="584" spans="2:10" ht="15">
      <c r="B584" s="125" t="str">
        <f>INDEX(SUM!D:D,MATCH(SUM!$F$3,SUM!B:B,0),0)</f>
        <v>P071</v>
      </c>
      <c r="C584" s="127">
        <v>54</v>
      </c>
      <c r="D584" s="124" t="s">
        <v>1719</v>
      </c>
      <c r="E584" s="127">
        <f t="shared" si="8"/>
        <v>2018</v>
      </c>
      <c r="F584" s="203" t="s">
        <v>1934</v>
      </c>
      <c r="G584" s="128" t="s">
        <v>120</v>
      </c>
      <c r="H584" s="125" t="s">
        <v>1680</v>
      </c>
      <c r="I584" s="129">
        <f>'17'!F39</f>
        <v>1558.55</v>
      </c>
      <c r="J584" s="158"/>
    </row>
    <row r="585" spans="2:10" ht="15">
      <c r="B585" s="125" t="str">
        <f>INDEX(SUM!D:D,MATCH(SUM!$F$3,SUM!B:B,0),0)</f>
        <v>P071</v>
      </c>
      <c r="C585" s="127">
        <v>54</v>
      </c>
      <c r="D585" s="124" t="s">
        <v>1719</v>
      </c>
      <c r="E585" s="127">
        <f t="shared" si="8"/>
        <v>2018</v>
      </c>
      <c r="F585" s="203" t="s">
        <v>1935</v>
      </c>
      <c r="G585" s="128" t="s">
        <v>120</v>
      </c>
      <c r="H585" s="125" t="s">
        <v>1681</v>
      </c>
      <c r="I585" s="129">
        <f>'17'!F40</f>
        <v>1590.26</v>
      </c>
      <c r="J585" s="158"/>
    </row>
    <row r="586" spans="2:10" ht="15">
      <c r="B586" s="125" t="str">
        <f>INDEX(SUM!D:D,MATCH(SUM!$F$3,SUM!B:B,0),0)</f>
        <v>P071</v>
      </c>
      <c r="C586" s="127">
        <v>54</v>
      </c>
      <c r="D586" s="124" t="s">
        <v>1719</v>
      </c>
      <c r="E586" s="127">
        <f t="shared" si="8"/>
        <v>2018</v>
      </c>
      <c r="F586" s="203" t="s">
        <v>1936</v>
      </c>
      <c r="G586" s="128" t="s">
        <v>120</v>
      </c>
      <c r="H586" s="125" t="s">
        <v>1682</v>
      </c>
      <c r="I586" s="129">
        <f>'17'!F41</f>
        <v>2790.26</v>
      </c>
      <c r="J586" s="158"/>
    </row>
    <row r="587" spans="2:10" ht="15">
      <c r="B587" s="125" t="str">
        <f>INDEX(SUM!D:D,MATCH(SUM!$F$3,SUM!B:B,0),0)</f>
        <v>P071</v>
      </c>
      <c r="C587" s="127">
        <v>54</v>
      </c>
      <c r="D587" s="124" t="s">
        <v>1719</v>
      </c>
      <c r="E587" s="127">
        <f aca="true" t="shared" si="9" ref="E587:E650">E586</f>
        <v>2018</v>
      </c>
      <c r="F587" s="203" t="s">
        <v>1937</v>
      </c>
      <c r="G587" s="128" t="s">
        <v>120</v>
      </c>
      <c r="H587" s="125" t="s">
        <v>1683</v>
      </c>
      <c r="I587" s="129">
        <f>'17'!F42</f>
        <v>2790.26</v>
      </c>
      <c r="J587" s="158"/>
    </row>
    <row r="588" spans="2:10" ht="15">
      <c r="B588" s="125" t="str">
        <f>INDEX(SUM!D:D,MATCH(SUM!$F$3,SUM!B:B,0),0)</f>
        <v>P071</v>
      </c>
      <c r="C588" s="127">
        <v>54</v>
      </c>
      <c r="D588" s="124" t="s">
        <v>1719</v>
      </c>
      <c r="E588" s="127">
        <f t="shared" si="9"/>
        <v>2018</v>
      </c>
      <c r="F588" s="203" t="s">
        <v>1938</v>
      </c>
      <c r="G588" s="128" t="s">
        <v>120</v>
      </c>
      <c r="H588" s="125" t="s">
        <v>1684</v>
      </c>
      <c r="I588" s="129">
        <f>'17'!F43</f>
        <v>1421.97</v>
      </c>
      <c r="J588" s="158"/>
    </row>
    <row r="589" spans="2:10" ht="15">
      <c r="B589" s="125" t="str">
        <f>INDEX(SUM!D:D,MATCH(SUM!$F$3,SUM!B:B,0),0)</f>
        <v>P071</v>
      </c>
      <c r="C589" s="127">
        <v>54</v>
      </c>
      <c r="D589" s="124" t="s">
        <v>1719</v>
      </c>
      <c r="E589" s="127">
        <f t="shared" si="9"/>
        <v>2018</v>
      </c>
      <c r="F589" s="203" t="s">
        <v>1939</v>
      </c>
      <c r="G589" s="128" t="s">
        <v>120</v>
      </c>
      <c r="H589" s="125" t="s">
        <v>1685</v>
      </c>
      <c r="I589" s="129">
        <f>'17'!F44</f>
        <v>221.97</v>
      </c>
      <c r="J589" s="158"/>
    </row>
    <row r="590" spans="2:10" ht="15">
      <c r="B590" s="125" t="str">
        <f>INDEX(SUM!D:D,MATCH(SUM!$F$3,SUM!B:B,0),0)</f>
        <v>P071</v>
      </c>
      <c r="C590" s="127">
        <v>54</v>
      </c>
      <c r="D590" s="124" t="s">
        <v>1719</v>
      </c>
      <c r="E590" s="127">
        <f t="shared" si="9"/>
        <v>2018</v>
      </c>
      <c r="F590" s="203" t="s">
        <v>1940</v>
      </c>
      <c r="G590" s="128" t="s">
        <v>120</v>
      </c>
      <c r="H590" s="125" t="s">
        <v>1686</v>
      </c>
      <c r="I590" s="129">
        <f>'17'!F45</f>
        <v>221.97</v>
      </c>
      <c r="J590" s="158"/>
    </row>
    <row r="591" spans="2:10" ht="15">
      <c r="B591" s="125" t="str">
        <f>INDEX(SUM!D:D,MATCH(SUM!$F$3,SUM!B:B,0),0)</f>
        <v>P071</v>
      </c>
      <c r="C591" s="127">
        <v>54</v>
      </c>
      <c r="D591" s="124" t="s">
        <v>1719</v>
      </c>
      <c r="E591" s="127">
        <f t="shared" si="9"/>
        <v>2018</v>
      </c>
      <c r="F591" s="203" t="s">
        <v>1941</v>
      </c>
      <c r="G591" s="128" t="s">
        <v>120</v>
      </c>
      <c r="H591" s="125" t="s">
        <v>1687</v>
      </c>
      <c r="I591" s="129">
        <f>'17'!F46</f>
        <v>1207.68</v>
      </c>
      <c r="J591" s="158"/>
    </row>
    <row r="592" spans="2:10" ht="15">
      <c r="B592" s="125" t="str">
        <f>INDEX(SUM!D:D,MATCH(SUM!$F$3,SUM!B:B,0),0)</f>
        <v>P071</v>
      </c>
      <c r="C592" s="127">
        <v>54</v>
      </c>
      <c r="D592" s="124" t="s">
        <v>1719</v>
      </c>
      <c r="E592" s="127">
        <f t="shared" si="9"/>
        <v>2018</v>
      </c>
      <c r="F592" s="203" t="s">
        <v>1942</v>
      </c>
      <c r="G592" s="128" t="s">
        <v>120</v>
      </c>
      <c r="H592" s="125" t="s">
        <v>1688</v>
      </c>
      <c r="I592" s="129">
        <f>'17'!F47</f>
        <v>2482.68</v>
      </c>
      <c r="J592" s="158"/>
    </row>
    <row r="593" spans="2:10" ht="15">
      <c r="B593" s="125" t="str">
        <f>INDEX(SUM!D:D,MATCH(SUM!$F$3,SUM!B:B,0),0)</f>
        <v>P071</v>
      </c>
      <c r="C593" s="127">
        <v>54</v>
      </c>
      <c r="D593" s="124" t="s">
        <v>1719</v>
      </c>
      <c r="E593" s="127">
        <f t="shared" si="9"/>
        <v>2018</v>
      </c>
      <c r="F593" s="203" t="s">
        <v>1943</v>
      </c>
      <c r="G593" s="128" t="s">
        <v>120</v>
      </c>
      <c r="H593" s="125" t="s">
        <v>1689</v>
      </c>
      <c r="I593" s="129">
        <f>'17'!F48</f>
        <v>2419.26</v>
      </c>
      <c r="J593" s="158"/>
    </row>
    <row r="594" spans="2:10" ht="15">
      <c r="B594" s="125" t="str">
        <f>INDEX(SUM!D:D,MATCH(SUM!$F$3,SUM!B:B,0),0)</f>
        <v>P071</v>
      </c>
      <c r="C594" s="127">
        <v>54</v>
      </c>
      <c r="D594" s="124" t="s">
        <v>1719</v>
      </c>
      <c r="E594" s="127">
        <f t="shared" si="9"/>
        <v>2018</v>
      </c>
      <c r="F594" s="203" t="s">
        <v>1944</v>
      </c>
      <c r="G594" s="128" t="s">
        <v>120</v>
      </c>
      <c r="H594" s="125" t="s">
        <v>1690</v>
      </c>
      <c r="I594" s="129">
        <f>'17'!F49</f>
        <v>2419.26</v>
      </c>
      <c r="J594" s="158"/>
    </row>
    <row r="595" spans="2:10" ht="15">
      <c r="B595" s="125" t="str">
        <f>INDEX(SUM!D:D,MATCH(SUM!$F$3,SUM!B:B,0),0)</f>
        <v>P071</v>
      </c>
      <c r="C595" s="127">
        <v>54</v>
      </c>
      <c r="D595" s="124" t="s">
        <v>1719</v>
      </c>
      <c r="E595" s="127">
        <f t="shared" si="9"/>
        <v>2018</v>
      </c>
      <c r="F595" s="203" t="s">
        <v>1945</v>
      </c>
      <c r="G595" s="128" t="s">
        <v>120</v>
      </c>
      <c r="H595" s="125" t="s">
        <v>1691</v>
      </c>
      <c r="I595" s="129">
        <f>'17'!F50</f>
        <v>0</v>
      </c>
      <c r="J595" s="158"/>
    </row>
    <row r="596" spans="2:10" ht="15">
      <c r="B596" s="125" t="str">
        <f>INDEX(SUM!D:D,MATCH(SUM!$F$3,SUM!B:B,0),0)</f>
        <v>P071</v>
      </c>
      <c r="C596" s="127">
        <v>54</v>
      </c>
      <c r="D596" s="124" t="s">
        <v>1719</v>
      </c>
      <c r="E596" s="127">
        <f t="shared" si="9"/>
        <v>2018</v>
      </c>
      <c r="F596" s="203" t="s">
        <v>2180</v>
      </c>
      <c r="G596" s="128" t="s">
        <v>120</v>
      </c>
      <c r="H596" s="125" t="s">
        <v>2051</v>
      </c>
      <c r="I596" s="129">
        <f>'17'!G38</f>
        <v>55783.43</v>
      </c>
      <c r="J596" s="158"/>
    </row>
    <row r="597" spans="2:10" ht="15">
      <c r="B597" s="125" t="str">
        <f>INDEX(SUM!D:D,MATCH(SUM!$F$3,SUM!B:B,0),0)</f>
        <v>P071</v>
      </c>
      <c r="C597" s="127">
        <v>54</v>
      </c>
      <c r="D597" s="124" t="s">
        <v>1719</v>
      </c>
      <c r="E597" s="127">
        <f t="shared" si="9"/>
        <v>2018</v>
      </c>
      <c r="F597" s="203" t="s">
        <v>2181</v>
      </c>
      <c r="G597" s="128" t="s">
        <v>120</v>
      </c>
      <c r="H597" s="125" t="s">
        <v>2052</v>
      </c>
      <c r="I597" s="129">
        <f>'17'!G39</f>
        <v>55690.34</v>
      </c>
      <c r="J597" s="158"/>
    </row>
    <row r="598" spans="2:10" ht="15">
      <c r="B598" s="125" t="str">
        <f>INDEX(SUM!D:D,MATCH(SUM!$F$3,SUM!B:B,0),0)</f>
        <v>P071</v>
      </c>
      <c r="C598" s="127">
        <v>54</v>
      </c>
      <c r="D598" s="124" t="s">
        <v>1719</v>
      </c>
      <c r="E598" s="127">
        <f t="shared" si="9"/>
        <v>2018</v>
      </c>
      <c r="F598" s="203" t="s">
        <v>2182</v>
      </c>
      <c r="G598" s="128" t="s">
        <v>120</v>
      </c>
      <c r="H598" s="125" t="s">
        <v>2053</v>
      </c>
      <c r="I598" s="129">
        <f>'17'!G40</f>
        <v>55094.37</v>
      </c>
      <c r="J598" s="158"/>
    </row>
    <row r="599" spans="2:10" ht="15">
      <c r="B599" s="125" t="str">
        <f>INDEX(SUM!D:D,MATCH(SUM!$F$3,SUM!B:B,0),0)</f>
        <v>P071</v>
      </c>
      <c r="C599" s="127">
        <v>54</v>
      </c>
      <c r="D599" s="124" t="s">
        <v>1719</v>
      </c>
      <c r="E599" s="127">
        <f t="shared" si="9"/>
        <v>2018</v>
      </c>
      <c r="F599" s="203" t="s">
        <v>2183</v>
      </c>
      <c r="G599" s="128" t="s">
        <v>120</v>
      </c>
      <c r="H599" s="125" t="s">
        <v>2054</v>
      </c>
      <c r="I599" s="129">
        <f>'17'!G41</f>
        <v>58973.42</v>
      </c>
      <c r="J599" s="158"/>
    </row>
    <row r="600" spans="2:10" ht="15">
      <c r="B600" s="125" t="str">
        <f>INDEX(SUM!D:D,MATCH(SUM!$F$3,SUM!B:B,0),0)</f>
        <v>P071</v>
      </c>
      <c r="C600" s="127">
        <v>54</v>
      </c>
      <c r="D600" s="124" t="s">
        <v>1719</v>
      </c>
      <c r="E600" s="127">
        <f t="shared" si="9"/>
        <v>2018</v>
      </c>
      <c r="F600" s="203" t="s">
        <v>2184</v>
      </c>
      <c r="G600" s="128" t="s">
        <v>120</v>
      </c>
      <c r="H600" s="125" t="s">
        <v>2055</v>
      </c>
      <c r="I600" s="129">
        <f>'17'!G42</f>
        <v>59318.08</v>
      </c>
      <c r="J600" s="158"/>
    </row>
    <row r="601" spans="2:10" ht="15">
      <c r="B601" s="125" t="str">
        <f>INDEX(SUM!D:D,MATCH(SUM!$F$3,SUM!B:B,0),0)</f>
        <v>P071</v>
      </c>
      <c r="C601" s="127">
        <v>54</v>
      </c>
      <c r="D601" s="124" t="s">
        <v>1719</v>
      </c>
      <c r="E601" s="127">
        <f t="shared" si="9"/>
        <v>2018</v>
      </c>
      <c r="F601" s="203" t="s">
        <v>2185</v>
      </c>
      <c r="G601" s="128" t="s">
        <v>120</v>
      </c>
      <c r="H601" s="125" t="s">
        <v>2056</v>
      </c>
      <c r="I601" s="129">
        <f>'17'!G43</f>
        <v>62956.07</v>
      </c>
      <c r="J601" s="158"/>
    </row>
    <row r="602" spans="2:10" ht="15">
      <c r="B602" s="125" t="str">
        <f>INDEX(SUM!D:D,MATCH(SUM!$F$3,SUM!B:B,0),0)</f>
        <v>P071</v>
      </c>
      <c r="C602" s="127">
        <v>54</v>
      </c>
      <c r="D602" s="124" t="s">
        <v>1719</v>
      </c>
      <c r="E602" s="127">
        <f t="shared" si="9"/>
        <v>2018</v>
      </c>
      <c r="F602" s="203" t="s">
        <v>2186</v>
      </c>
      <c r="G602" s="128" t="s">
        <v>120</v>
      </c>
      <c r="H602" s="125" t="s">
        <v>2057</v>
      </c>
      <c r="I602" s="129">
        <f>'17'!G44</f>
        <v>63589.3</v>
      </c>
      <c r="J602" s="158"/>
    </row>
    <row r="603" spans="2:10" ht="15">
      <c r="B603" s="125" t="str">
        <f>INDEX(SUM!D:D,MATCH(SUM!$F$3,SUM!B:B,0),0)</f>
        <v>P071</v>
      </c>
      <c r="C603" s="127">
        <v>54</v>
      </c>
      <c r="D603" s="124" t="s">
        <v>1719</v>
      </c>
      <c r="E603" s="127">
        <f t="shared" si="9"/>
        <v>2018</v>
      </c>
      <c r="F603" s="203" t="s">
        <v>2187</v>
      </c>
      <c r="G603" s="128" t="s">
        <v>120</v>
      </c>
      <c r="H603" s="125" t="s">
        <v>2058</v>
      </c>
      <c r="I603" s="129">
        <f>'17'!G45</f>
        <v>70836.88</v>
      </c>
      <c r="J603" s="158"/>
    </row>
    <row r="604" spans="2:10" ht="15">
      <c r="B604" s="125" t="str">
        <f>INDEX(SUM!D:D,MATCH(SUM!$F$3,SUM!B:B,0),0)</f>
        <v>P071</v>
      </c>
      <c r="C604" s="127">
        <v>54</v>
      </c>
      <c r="D604" s="124" t="s">
        <v>1719</v>
      </c>
      <c r="E604" s="127">
        <f t="shared" si="9"/>
        <v>2018</v>
      </c>
      <c r="F604" s="203" t="s">
        <v>2188</v>
      </c>
      <c r="G604" s="128" t="s">
        <v>120</v>
      </c>
      <c r="H604" s="125" t="s">
        <v>2059</v>
      </c>
      <c r="I604" s="129">
        <f>'17'!G46</f>
        <v>69104.07</v>
      </c>
      <c r="J604" s="158"/>
    </row>
    <row r="605" spans="2:10" ht="15">
      <c r="B605" s="125" t="str">
        <f>INDEX(SUM!D:D,MATCH(SUM!$F$3,SUM!B:B,0),0)</f>
        <v>P071</v>
      </c>
      <c r="C605" s="127">
        <v>54</v>
      </c>
      <c r="D605" s="124" t="s">
        <v>1719</v>
      </c>
      <c r="E605" s="127">
        <f t="shared" si="9"/>
        <v>2018</v>
      </c>
      <c r="F605" s="203" t="s">
        <v>2189</v>
      </c>
      <c r="G605" s="128" t="s">
        <v>120</v>
      </c>
      <c r="H605" s="125" t="s">
        <v>2060</v>
      </c>
      <c r="I605" s="129">
        <f>'17'!G47</f>
        <v>69475.18</v>
      </c>
      <c r="J605" s="158"/>
    </row>
    <row r="606" spans="2:10" ht="15">
      <c r="B606" s="125" t="str">
        <f>INDEX(SUM!D:D,MATCH(SUM!$F$3,SUM!B:B,0),0)</f>
        <v>P071</v>
      </c>
      <c r="C606" s="127">
        <v>54</v>
      </c>
      <c r="D606" s="124" t="s">
        <v>1719</v>
      </c>
      <c r="E606" s="127">
        <f t="shared" si="9"/>
        <v>2018</v>
      </c>
      <c r="F606" s="203" t="s">
        <v>2190</v>
      </c>
      <c r="G606" s="128" t="s">
        <v>120</v>
      </c>
      <c r="H606" s="125" t="s">
        <v>2061</v>
      </c>
      <c r="I606" s="129">
        <f>'17'!G48</f>
        <v>70105.58</v>
      </c>
      <c r="J606" s="158"/>
    </row>
    <row r="607" spans="2:10" ht="15">
      <c r="B607" s="125" t="str">
        <f>INDEX(SUM!D:D,MATCH(SUM!$F$3,SUM!B:B,0),0)</f>
        <v>P071</v>
      </c>
      <c r="C607" s="127">
        <v>54</v>
      </c>
      <c r="D607" s="124" t="s">
        <v>1719</v>
      </c>
      <c r="E607" s="127">
        <f t="shared" si="9"/>
        <v>2018</v>
      </c>
      <c r="F607" s="203" t="s">
        <v>2191</v>
      </c>
      <c r="G607" s="128" t="s">
        <v>120</v>
      </c>
      <c r="H607" s="125" t="s">
        <v>2062</v>
      </c>
      <c r="I607" s="129">
        <f>'17'!G49</f>
        <v>67036.96</v>
      </c>
      <c r="J607" s="158"/>
    </row>
    <row r="608" spans="2:10" ht="15">
      <c r="B608" s="125" t="str">
        <f>INDEX(SUM!D:D,MATCH(SUM!$F$3,SUM!B:B,0),0)</f>
        <v>P071</v>
      </c>
      <c r="C608" s="127">
        <v>54</v>
      </c>
      <c r="D608" s="124" t="s">
        <v>1719</v>
      </c>
      <c r="E608" s="127">
        <f t="shared" si="9"/>
        <v>2018</v>
      </c>
      <c r="F608" s="203" t="s">
        <v>2192</v>
      </c>
      <c r="G608" s="128" t="s">
        <v>120</v>
      </c>
      <c r="H608" s="125" t="s">
        <v>2063</v>
      </c>
      <c r="I608" s="129">
        <f>'17'!G50</f>
        <v>49354.55</v>
      </c>
      <c r="J608" s="158"/>
    </row>
    <row r="609" spans="2:10" ht="15">
      <c r="B609" s="125" t="str">
        <f>INDEX(SUM!D:D,MATCH(SUM!$F$3,SUM!B:B,0),0)</f>
        <v>P071</v>
      </c>
      <c r="C609" s="127">
        <v>54</v>
      </c>
      <c r="D609" s="124" t="s">
        <v>1719</v>
      </c>
      <c r="E609" s="127">
        <f t="shared" si="9"/>
        <v>2018</v>
      </c>
      <c r="F609" s="203" t="s">
        <v>2193</v>
      </c>
      <c r="G609" s="128" t="s">
        <v>120</v>
      </c>
      <c r="H609" s="125" t="s">
        <v>2064</v>
      </c>
      <c r="I609" s="129">
        <f>'17'!H38</f>
        <v>0</v>
      </c>
      <c r="J609" s="158"/>
    </row>
    <row r="610" spans="2:10" ht="15">
      <c r="B610" s="125" t="str">
        <f>INDEX(SUM!D:D,MATCH(SUM!$F$3,SUM!B:B,0),0)</f>
        <v>P071</v>
      </c>
      <c r="C610" s="127">
        <v>54</v>
      </c>
      <c r="D610" s="124" t="s">
        <v>1719</v>
      </c>
      <c r="E610" s="127">
        <f t="shared" si="9"/>
        <v>2018</v>
      </c>
      <c r="F610" s="203" t="s">
        <v>2194</v>
      </c>
      <c r="G610" s="128" t="s">
        <v>120</v>
      </c>
      <c r="H610" s="125" t="s">
        <v>2065</v>
      </c>
      <c r="I610" s="129">
        <f>'17'!H39</f>
        <v>1986.9</v>
      </c>
      <c r="J610" s="158"/>
    </row>
    <row r="611" spans="2:10" ht="15">
      <c r="B611" s="125" t="str">
        <f>INDEX(SUM!D:D,MATCH(SUM!$F$3,SUM!B:B,0),0)</f>
        <v>P071</v>
      </c>
      <c r="C611" s="127">
        <v>54</v>
      </c>
      <c r="D611" s="124" t="s">
        <v>1719</v>
      </c>
      <c r="E611" s="127">
        <f t="shared" si="9"/>
        <v>2018</v>
      </c>
      <c r="F611" s="203" t="s">
        <v>2195</v>
      </c>
      <c r="G611" s="128" t="s">
        <v>120</v>
      </c>
      <c r="H611" s="125" t="s">
        <v>2066</v>
      </c>
      <c r="I611" s="129">
        <f>'17'!H40</f>
        <v>0</v>
      </c>
      <c r="J611" s="158"/>
    </row>
    <row r="612" spans="2:10" ht="15">
      <c r="B612" s="125" t="str">
        <f>INDEX(SUM!D:D,MATCH(SUM!$F$3,SUM!B:B,0),0)</f>
        <v>P071</v>
      </c>
      <c r="C612" s="127">
        <v>54</v>
      </c>
      <c r="D612" s="124" t="s">
        <v>1719</v>
      </c>
      <c r="E612" s="127">
        <f t="shared" si="9"/>
        <v>2018</v>
      </c>
      <c r="F612" s="203" t="s">
        <v>2196</v>
      </c>
      <c r="G612" s="128" t="s">
        <v>120</v>
      </c>
      <c r="H612" s="125" t="s">
        <v>2067</v>
      </c>
      <c r="I612" s="129">
        <f>'17'!H41</f>
        <v>0</v>
      </c>
      <c r="J612" s="158"/>
    </row>
    <row r="613" spans="2:10" ht="15">
      <c r="B613" s="125" t="str">
        <f>INDEX(SUM!D:D,MATCH(SUM!$F$3,SUM!B:B,0),0)</f>
        <v>P071</v>
      </c>
      <c r="C613" s="127">
        <v>54</v>
      </c>
      <c r="D613" s="124" t="s">
        <v>1719</v>
      </c>
      <c r="E613" s="127">
        <f t="shared" si="9"/>
        <v>2018</v>
      </c>
      <c r="F613" s="203" t="s">
        <v>2197</v>
      </c>
      <c r="G613" s="128" t="s">
        <v>120</v>
      </c>
      <c r="H613" s="125" t="s">
        <v>2068</v>
      </c>
      <c r="I613" s="129">
        <f>'17'!H42</f>
        <v>0</v>
      </c>
      <c r="J613" s="158"/>
    </row>
    <row r="614" spans="2:10" ht="15">
      <c r="B614" s="125" t="str">
        <f>INDEX(SUM!D:D,MATCH(SUM!$F$3,SUM!B:B,0),0)</f>
        <v>P071</v>
      </c>
      <c r="C614" s="127">
        <v>54</v>
      </c>
      <c r="D614" s="124" t="s">
        <v>1719</v>
      </c>
      <c r="E614" s="127">
        <f t="shared" si="9"/>
        <v>2018</v>
      </c>
      <c r="F614" s="203" t="s">
        <v>2198</v>
      </c>
      <c r="G614" s="128" t="s">
        <v>120</v>
      </c>
      <c r="H614" s="125" t="s">
        <v>2069</v>
      </c>
      <c r="I614" s="129">
        <f>'17'!H43</f>
        <v>0</v>
      </c>
      <c r="J614" s="158"/>
    </row>
    <row r="615" spans="2:10" ht="15">
      <c r="B615" s="125" t="str">
        <f>INDEX(SUM!D:D,MATCH(SUM!$F$3,SUM!B:B,0),0)</f>
        <v>P071</v>
      </c>
      <c r="C615" s="127">
        <v>54</v>
      </c>
      <c r="D615" s="124" t="s">
        <v>1719</v>
      </c>
      <c r="E615" s="127">
        <f t="shared" si="9"/>
        <v>2018</v>
      </c>
      <c r="F615" s="203" t="s">
        <v>2199</v>
      </c>
      <c r="G615" s="128" t="s">
        <v>120</v>
      </c>
      <c r="H615" s="125" t="s">
        <v>2070</v>
      </c>
      <c r="I615" s="129">
        <f>'17'!H44</f>
        <v>0</v>
      </c>
      <c r="J615" s="158"/>
    </row>
    <row r="616" spans="2:10" ht="15">
      <c r="B616" s="125" t="str">
        <f>INDEX(SUM!D:D,MATCH(SUM!$F$3,SUM!B:B,0),0)</f>
        <v>P071</v>
      </c>
      <c r="C616" s="127">
        <v>54</v>
      </c>
      <c r="D616" s="124" t="s">
        <v>1719</v>
      </c>
      <c r="E616" s="127">
        <f t="shared" si="9"/>
        <v>2018</v>
      </c>
      <c r="F616" s="203" t="s">
        <v>2200</v>
      </c>
      <c r="G616" s="128" t="s">
        <v>120</v>
      </c>
      <c r="H616" s="125" t="s">
        <v>2071</v>
      </c>
      <c r="I616" s="129">
        <f>'17'!H45</f>
        <v>0</v>
      </c>
      <c r="J616" s="158"/>
    </row>
    <row r="617" spans="2:10" ht="15">
      <c r="B617" s="125" t="str">
        <f>INDEX(SUM!D:D,MATCH(SUM!$F$3,SUM!B:B,0),0)</f>
        <v>P071</v>
      </c>
      <c r="C617" s="127">
        <v>54</v>
      </c>
      <c r="D617" s="124" t="s">
        <v>1719</v>
      </c>
      <c r="E617" s="127">
        <f t="shared" si="9"/>
        <v>2018</v>
      </c>
      <c r="F617" s="203" t="s">
        <v>2201</v>
      </c>
      <c r="G617" s="128" t="s">
        <v>120</v>
      </c>
      <c r="H617" s="125" t="s">
        <v>2072</v>
      </c>
      <c r="I617" s="129">
        <f>'17'!H46</f>
        <v>958.19</v>
      </c>
      <c r="J617" s="158"/>
    </row>
    <row r="618" spans="2:10" ht="15">
      <c r="B618" s="125" t="str">
        <f>INDEX(SUM!D:D,MATCH(SUM!$F$3,SUM!B:B,0),0)</f>
        <v>P071</v>
      </c>
      <c r="C618" s="127">
        <v>54</v>
      </c>
      <c r="D618" s="124" t="s">
        <v>1719</v>
      </c>
      <c r="E618" s="127">
        <f t="shared" si="9"/>
        <v>2018</v>
      </c>
      <c r="F618" s="203" t="s">
        <v>2202</v>
      </c>
      <c r="G618" s="128" t="s">
        <v>120</v>
      </c>
      <c r="H618" s="125" t="s">
        <v>2073</v>
      </c>
      <c r="I618" s="129">
        <f>'17'!H47</f>
        <v>407.72</v>
      </c>
      <c r="J618" s="158"/>
    </row>
    <row r="619" spans="2:10" ht="15">
      <c r="B619" s="125" t="str">
        <f>INDEX(SUM!D:D,MATCH(SUM!$F$3,SUM!B:B,0),0)</f>
        <v>P071</v>
      </c>
      <c r="C619" s="127">
        <v>54</v>
      </c>
      <c r="D619" s="124" t="s">
        <v>1719</v>
      </c>
      <c r="E619" s="127">
        <f t="shared" si="9"/>
        <v>2018</v>
      </c>
      <c r="F619" s="203" t="s">
        <v>2203</v>
      </c>
      <c r="G619" s="128" t="s">
        <v>120</v>
      </c>
      <c r="H619" s="125" t="s">
        <v>2074</v>
      </c>
      <c r="I619" s="129">
        <f>'17'!H48</f>
        <v>0</v>
      </c>
      <c r="J619" s="158"/>
    </row>
    <row r="620" spans="2:10" ht="15">
      <c r="B620" s="125" t="str">
        <f>INDEX(SUM!D:D,MATCH(SUM!$F$3,SUM!B:B,0),0)</f>
        <v>P071</v>
      </c>
      <c r="C620" s="127">
        <v>54</v>
      </c>
      <c r="D620" s="124" t="s">
        <v>1719</v>
      </c>
      <c r="E620" s="127">
        <f t="shared" si="9"/>
        <v>2018</v>
      </c>
      <c r="F620" s="203" t="s">
        <v>2204</v>
      </c>
      <c r="G620" s="128" t="s">
        <v>120</v>
      </c>
      <c r="H620" s="125" t="s">
        <v>2075</v>
      </c>
      <c r="I620" s="129">
        <f>'17'!H49</f>
        <v>0</v>
      </c>
      <c r="J620" s="158"/>
    </row>
    <row r="621" spans="2:10" ht="15">
      <c r="B621" s="125" t="str">
        <f>INDEX(SUM!D:D,MATCH(SUM!$F$3,SUM!B:B,0),0)</f>
        <v>P071</v>
      </c>
      <c r="C621" s="127">
        <v>54</v>
      </c>
      <c r="D621" s="124" t="s">
        <v>1719</v>
      </c>
      <c r="E621" s="127">
        <f t="shared" si="9"/>
        <v>2018</v>
      </c>
      <c r="F621" s="203" t="s">
        <v>2205</v>
      </c>
      <c r="G621" s="128" t="s">
        <v>120</v>
      </c>
      <c r="H621" s="125" t="s">
        <v>2076</v>
      </c>
      <c r="I621" s="129">
        <f>'17'!H50</f>
        <v>0</v>
      </c>
      <c r="J621" s="158"/>
    </row>
    <row r="622" spans="2:10" ht="15">
      <c r="B622" s="125" t="str">
        <f>INDEX(SUM!D:D,MATCH(SUM!$F$3,SUM!B:B,0),0)</f>
        <v>P071</v>
      </c>
      <c r="C622" s="127" t="s">
        <v>120</v>
      </c>
      <c r="D622" s="124" t="s">
        <v>1946</v>
      </c>
      <c r="E622" s="127">
        <f t="shared" si="9"/>
        <v>2018</v>
      </c>
      <c r="F622" s="124" t="s">
        <v>1947</v>
      </c>
      <c r="G622" s="128" t="s">
        <v>120</v>
      </c>
      <c r="H622" s="125" t="s">
        <v>1999</v>
      </c>
      <c r="I622" s="129">
        <f>+'15'!C12</f>
        <v>197161.09</v>
      </c>
      <c r="J622" s="158"/>
    </row>
    <row r="623" spans="2:10" ht="15">
      <c r="B623" s="125" t="str">
        <f>INDEX(SUM!D:D,MATCH(SUM!$F$3,SUM!B:B,0),0)</f>
        <v>P071</v>
      </c>
      <c r="C623" s="127" t="s">
        <v>120</v>
      </c>
      <c r="D623" s="124" t="s">
        <v>1946</v>
      </c>
      <c r="E623" s="127">
        <f t="shared" si="9"/>
        <v>2018</v>
      </c>
      <c r="F623" s="124" t="s">
        <v>1948</v>
      </c>
      <c r="G623" s="128" t="s">
        <v>120</v>
      </c>
      <c r="H623" s="125" t="s">
        <v>2000</v>
      </c>
      <c r="I623" s="129">
        <f>+'15'!C13</f>
        <v>203007.17</v>
      </c>
      <c r="J623" s="158"/>
    </row>
    <row r="624" spans="2:10" ht="15">
      <c r="B624" s="125" t="str">
        <f>INDEX(SUM!D:D,MATCH(SUM!$F$3,SUM!B:B,0),0)</f>
        <v>P071</v>
      </c>
      <c r="C624" s="127" t="s">
        <v>120</v>
      </c>
      <c r="D624" s="124" t="s">
        <v>1946</v>
      </c>
      <c r="E624" s="127">
        <f t="shared" si="9"/>
        <v>2018</v>
      </c>
      <c r="F624" s="124" t="s">
        <v>1949</v>
      </c>
      <c r="G624" s="128" t="s">
        <v>120</v>
      </c>
      <c r="H624" s="125" t="s">
        <v>2001</v>
      </c>
      <c r="I624" s="129">
        <f>+'15'!C14</f>
        <v>200480.31</v>
      </c>
      <c r="J624" s="158"/>
    </row>
    <row r="625" spans="2:10" ht="15">
      <c r="B625" s="125" t="str">
        <f>INDEX(SUM!D:D,MATCH(SUM!$F$3,SUM!B:B,0),0)</f>
        <v>P071</v>
      </c>
      <c r="C625" s="127" t="s">
        <v>120</v>
      </c>
      <c r="D625" s="124" t="s">
        <v>1946</v>
      </c>
      <c r="E625" s="127">
        <f t="shared" si="9"/>
        <v>2018</v>
      </c>
      <c r="F625" s="124" t="s">
        <v>1950</v>
      </c>
      <c r="G625" s="128" t="s">
        <v>120</v>
      </c>
      <c r="H625" s="125" t="s">
        <v>2002</v>
      </c>
      <c r="I625" s="129">
        <f>+'15'!C15</f>
        <v>214493.12</v>
      </c>
      <c r="J625" s="158"/>
    </row>
    <row r="626" spans="2:10" ht="15">
      <c r="B626" s="125" t="str">
        <f>INDEX(SUM!D:D,MATCH(SUM!$F$3,SUM!B:B,0),0)</f>
        <v>P071</v>
      </c>
      <c r="C626" s="127" t="s">
        <v>120</v>
      </c>
      <c r="D626" s="124" t="s">
        <v>1946</v>
      </c>
      <c r="E626" s="127">
        <f t="shared" si="9"/>
        <v>2018</v>
      </c>
      <c r="F626" s="124" t="s">
        <v>1951</v>
      </c>
      <c r="G626" s="128" t="s">
        <v>120</v>
      </c>
      <c r="H626" s="125" t="s">
        <v>2003</v>
      </c>
      <c r="I626" s="129">
        <f>+'15'!C16</f>
        <v>216049.12</v>
      </c>
      <c r="J626" s="158"/>
    </row>
    <row r="627" spans="2:10" ht="15">
      <c r="B627" s="125" t="str">
        <f>INDEX(SUM!D:D,MATCH(SUM!$F$3,SUM!B:B,0),0)</f>
        <v>P071</v>
      </c>
      <c r="C627" s="127" t="s">
        <v>120</v>
      </c>
      <c r="D627" s="124" t="s">
        <v>1946</v>
      </c>
      <c r="E627" s="127">
        <f t="shared" si="9"/>
        <v>2018</v>
      </c>
      <c r="F627" s="124" t="s">
        <v>1952</v>
      </c>
      <c r="G627" s="128" t="s">
        <v>120</v>
      </c>
      <c r="H627" s="125" t="s">
        <v>2004</v>
      </c>
      <c r="I627" s="129">
        <f>+'15'!C17</f>
        <v>281019.87</v>
      </c>
      <c r="J627" s="158"/>
    </row>
    <row r="628" spans="2:10" ht="15">
      <c r="B628" s="125" t="str">
        <f>INDEX(SUM!D:D,MATCH(SUM!$F$3,SUM!B:B,0),0)</f>
        <v>P071</v>
      </c>
      <c r="C628" s="127" t="s">
        <v>120</v>
      </c>
      <c r="D628" s="124" t="s">
        <v>1946</v>
      </c>
      <c r="E628" s="127">
        <f t="shared" si="9"/>
        <v>2018</v>
      </c>
      <c r="F628" s="124" t="s">
        <v>1953</v>
      </c>
      <c r="G628" s="128" t="s">
        <v>120</v>
      </c>
      <c r="H628" s="125" t="s">
        <v>2005</v>
      </c>
      <c r="I628" s="129">
        <f>+'15'!C18</f>
        <v>220454.95</v>
      </c>
      <c r="J628" s="158"/>
    </row>
    <row r="629" spans="2:10" ht="15">
      <c r="B629" s="125" t="str">
        <f>INDEX(SUM!D:D,MATCH(SUM!$F$3,SUM!B:B,0),0)</f>
        <v>P071</v>
      </c>
      <c r="C629" s="127" t="s">
        <v>120</v>
      </c>
      <c r="D629" s="124" t="s">
        <v>1946</v>
      </c>
      <c r="E629" s="127">
        <f t="shared" si="9"/>
        <v>2018</v>
      </c>
      <c r="F629" s="124" t="s">
        <v>1954</v>
      </c>
      <c r="G629" s="128" t="s">
        <v>120</v>
      </c>
      <c r="H629" s="125" t="s">
        <v>2006</v>
      </c>
      <c r="I629" s="129">
        <f>+'15'!C19</f>
        <v>253154.52</v>
      </c>
      <c r="J629" s="158"/>
    </row>
    <row r="630" spans="2:10" ht="15">
      <c r="B630" s="125" t="str">
        <f>INDEX(SUM!D:D,MATCH(SUM!$F$3,SUM!B:B,0),0)</f>
        <v>P071</v>
      </c>
      <c r="C630" s="127" t="s">
        <v>120</v>
      </c>
      <c r="D630" s="124" t="s">
        <v>1946</v>
      </c>
      <c r="E630" s="127">
        <f t="shared" si="9"/>
        <v>2018</v>
      </c>
      <c r="F630" s="124" t="s">
        <v>1955</v>
      </c>
      <c r="G630" s="128" t="s">
        <v>120</v>
      </c>
      <c r="H630" s="125" t="s">
        <v>2007</v>
      </c>
      <c r="I630" s="129">
        <f>+'15'!C20</f>
        <v>254694.94</v>
      </c>
      <c r="J630" s="158"/>
    </row>
    <row r="631" spans="2:10" ht="15">
      <c r="B631" s="125" t="str">
        <f>INDEX(SUM!D:D,MATCH(SUM!$F$3,SUM!B:B,0),0)</f>
        <v>P071</v>
      </c>
      <c r="C631" s="127" t="s">
        <v>120</v>
      </c>
      <c r="D631" s="124" t="s">
        <v>1946</v>
      </c>
      <c r="E631" s="127">
        <f t="shared" si="9"/>
        <v>2018</v>
      </c>
      <c r="F631" s="124" t="s">
        <v>1956</v>
      </c>
      <c r="G631" s="128" t="s">
        <v>120</v>
      </c>
      <c r="H631" s="125" t="s">
        <v>2008</v>
      </c>
      <c r="I631" s="129">
        <f>+'15'!C21</f>
        <v>261745.67</v>
      </c>
      <c r="J631" s="158"/>
    </row>
    <row r="632" spans="2:10" ht="15">
      <c r="B632" s="125" t="str">
        <f>INDEX(SUM!D:D,MATCH(SUM!$F$3,SUM!B:B,0),0)</f>
        <v>P071</v>
      </c>
      <c r="C632" s="127" t="s">
        <v>120</v>
      </c>
      <c r="D632" s="124" t="s">
        <v>1946</v>
      </c>
      <c r="E632" s="127">
        <f t="shared" si="9"/>
        <v>2018</v>
      </c>
      <c r="F632" s="124" t="s">
        <v>1957</v>
      </c>
      <c r="G632" s="128" t="s">
        <v>120</v>
      </c>
      <c r="H632" s="125" t="s">
        <v>2009</v>
      </c>
      <c r="I632" s="129">
        <f>+'15'!C22</f>
        <v>259716</v>
      </c>
      <c r="J632" s="158"/>
    </row>
    <row r="633" spans="2:10" ht="15">
      <c r="B633" s="125" t="str">
        <f>INDEX(SUM!D:D,MATCH(SUM!$F$3,SUM!B:B,0),0)</f>
        <v>P071</v>
      </c>
      <c r="C633" s="127" t="s">
        <v>120</v>
      </c>
      <c r="D633" s="124" t="s">
        <v>1946</v>
      </c>
      <c r="E633" s="127">
        <f t="shared" si="9"/>
        <v>2018</v>
      </c>
      <c r="F633" s="124" t="s">
        <v>1958</v>
      </c>
      <c r="G633" s="128" t="s">
        <v>120</v>
      </c>
      <c r="H633" s="125" t="s">
        <v>2010</v>
      </c>
      <c r="I633" s="129">
        <f>+'15'!C23</f>
        <v>251874.6</v>
      </c>
      <c r="J633" s="158"/>
    </row>
    <row r="634" spans="2:10" ht="15">
      <c r="B634" s="125" t="str">
        <f>INDEX(SUM!D:D,MATCH(SUM!$F$3,SUM!B:B,0),0)</f>
        <v>P071</v>
      </c>
      <c r="C634" s="127" t="s">
        <v>120</v>
      </c>
      <c r="D634" s="124" t="s">
        <v>1946</v>
      </c>
      <c r="E634" s="127">
        <f t="shared" si="9"/>
        <v>2018</v>
      </c>
      <c r="F634" s="124" t="s">
        <v>1959</v>
      </c>
      <c r="G634" s="128" t="s">
        <v>120</v>
      </c>
      <c r="H634" s="125" t="s">
        <v>2011</v>
      </c>
      <c r="I634" s="129">
        <f>+'15'!C24</f>
        <v>151074.77</v>
      </c>
      <c r="J634" s="158"/>
    </row>
    <row r="635" spans="2:10" ht="15">
      <c r="B635" s="125" t="str">
        <f>INDEX(SUM!D:D,MATCH(SUM!$F$3,SUM!B:B,0),0)</f>
        <v>P071</v>
      </c>
      <c r="C635" s="127" t="s">
        <v>120</v>
      </c>
      <c r="D635" s="124" t="s">
        <v>1946</v>
      </c>
      <c r="E635" s="127">
        <f t="shared" si="9"/>
        <v>2018</v>
      </c>
      <c r="F635" s="124" t="s">
        <v>1960</v>
      </c>
      <c r="G635" s="128" t="s">
        <v>120</v>
      </c>
      <c r="H635" s="125" t="s">
        <v>2012</v>
      </c>
      <c r="I635" s="129">
        <f>+'15'!D12</f>
        <v>5000</v>
      </c>
      <c r="J635" s="158"/>
    </row>
    <row r="636" spans="2:10" ht="15">
      <c r="B636" s="125" t="str">
        <f>INDEX(SUM!D:D,MATCH(SUM!$F$3,SUM!B:B,0),0)</f>
        <v>P071</v>
      </c>
      <c r="C636" s="127" t="s">
        <v>120</v>
      </c>
      <c r="D636" s="124" t="s">
        <v>1946</v>
      </c>
      <c r="E636" s="127">
        <f t="shared" si="9"/>
        <v>2018</v>
      </c>
      <c r="F636" s="124" t="s">
        <v>1961</v>
      </c>
      <c r="G636" s="128" t="s">
        <v>120</v>
      </c>
      <c r="H636" s="125" t="s">
        <v>2013</v>
      </c>
      <c r="I636" s="129">
        <f>+'15'!D13</f>
        <v>5000</v>
      </c>
      <c r="J636" s="158"/>
    </row>
    <row r="637" spans="2:10" ht="15">
      <c r="B637" s="125" t="str">
        <f>INDEX(SUM!D:D,MATCH(SUM!$F$3,SUM!B:B,0),0)</f>
        <v>P071</v>
      </c>
      <c r="C637" s="127" t="s">
        <v>120</v>
      </c>
      <c r="D637" s="124" t="s">
        <v>1946</v>
      </c>
      <c r="E637" s="127">
        <f t="shared" si="9"/>
        <v>2018</v>
      </c>
      <c r="F637" s="124" t="s">
        <v>1962</v>
      </c>
      <c r="G637" s="128" t="s">
        <v>120</v>
      </c>
      <c r="H637" s="125" t="s">
        <v>2014</v>
      </c>
      <c r="I637" s="129">
        <f>+'15'!D14</f>
        <v>5000</v>
      </c>
      <c r="J637" s="158"/>
    </row>
    <row r="638" spans="2:10" ht="15">
      <c r="B638" s="125" t="str">
        <f>INDEX(SUM!D:D,MATCH(SUM!$F$3,SUM!B:B,0),0)</f>
        <v>P071</v>
      </c>
      <c r="C638" s="127" t="s">
        <v>120</v>
      </c>
      <c r="D638" s="124" t="s">
        <v>1946</v>
      </c>
      <c r="E638" s="127">
        <f t="shared" si="9"/>
        <v>2018</v>
      </c>
      <c r="F638" s="124" t="s">
        <v>1963</v>
      </c>
      <c r="G638" s="128" t="s">
        <v>120</v>
      </c>
      <c r="H638" s="125" t="s">
        <v>2015</v>
      </c>
      <c r="I638" s="129">
        <f>+'15'!D15</f>
        <v>5000</v>
      </c>
      <c r="J638" s="158"/>
    </row>
    <row r="639" spans="2:10" ht="15">
      <c r="B639" s="125" t="str">
        <f>INDEX(SUM!D:D,MATCH(SUM!$F$3,SUM!B:B,0),0)</f>
        <v>P071</v>
      </c>
      <c r="C639" s="127" t="s">
        <v>120</v>
      </c>
      <c r="D639" s="124" t="s">
        <v>1946</v>
      </c>
      <c r="E639" s="127">
        <f t="shared" si="9"/>
        <v>2018</v>
      </c>
      <c r="F639" s="124" t="s">
        <v>1964</v>
      </c>
      <c r="G639" s="128" t="s">
        <v>120</v>
      </c>
      <c r="H639" s="125" t="s">
        <v>2016</v>
      </c>
      <c r="I639" s="129">
        <f>+'15'!D16</f>
        <v>5000</v>
      </c>
      <c r="J639" s="158"/>
    </row>
    <row r="640" spans="2:10" ht="15">
      <c r="B640" s="125" t="str">
        <f>INDEX(SUM!D:D,MATCH(SUM!$F$3,SUM!B:B,0),0)</f>
        <v>P071</v>
      </c>
      <c r="C640" s="127" t="s">
        <v>120</v>
      </c>
      <c r="D640" s="124" t="s">
        <v>1946</v>
      </c>
      <c r="E640" s="127">
        <f t="shared" si="9"/>
        <v>2018</v>
      </c>
      <c r="F640" s="124" t="s">
        <v>1965</v>
      </c>
      <c r="G640" s="128" t="s">
        <v>120</v>
      </c>
      <c r="H640" s="125" t="s">
        <v>2017</v>
      </c>
      <c r="I640" s="129">
        <f>+'15'!D17</f>
        <v>5000</v>
      </c>
      <c r="J640" s="158"/>
    </row>
    <row r="641" spans="2:10" ht="15">
      <c r="B641" s="125" t="str">
        <f>INDEX(SUM!D:D,MATCH(SUM!$F$3,SUM!B:B,0),0)</f>
        <v>P071</v>
      </c>
      <c r="C641" s="127" t="s">
        <v>120</v>
      </c>
      <c r="D641" s="124" t="s">
        <v>1946</v>
      </c>
      <c r="E641" s="127">
        <f t="shared" si="9"/>
        <v>2018</v>
      </c>
      <c r="F641" s="124" t="s">
        <v>1966</v>
      </c>
      <c r="G641" s="128" t="s">
        <v>120</v>
      </c>
      <c r="H641" s="125" t="s">
        <v>2018</v>
      </c>
      <c r="I641" s="129">
        <f>+'15'!D18</f>
        <v>5000</v>
      </c>
      <c r="J641" s="158"/>
    </row>
    <row r="642" spans="2:10" ht="15">
      <c r="B642" s="125" t="str">
        <f>INDEX(SUM!D:D,MATCH(SUM!$F$3,SUM!B:B,0),0)</f>
        <v>P071</v>
      </c>
      <c r="C642" s="127" t="s">
        <v>120</v>
      </c>
      <c r="D642" s="124" t="s">
        <v>1946</v>
      </c>
      <c r="E642" s="127">
        <f t="shared" si="9"/>
        <v>2018</v>
      </c>
      <c r="F642" s="124" t="s">
        <v>1967</v>
      </c>
      <c r="G642" s="128" t="s">
        <v>120</v>
      </c>
      <c r="H642" s="125" t="s">
        <v>2019</v>
      </c>
      <c r="I642" s="129">
        <f>+'15'!D19</f>
        <v>5000</v>
      </c>
      <c r="J642" s="158"/>
    </row>
    <row r="643" spans="2:10" ht="15">
      <c r="B643" s="125" t="str">
        <f>INDEX(SUM!D:D,MATCH(SUM!$F$3,SUM!B:B,0),0)</f>
        <v>P071</v>
      </c>
      <c r="C643" s="127" t="s">
        <v>120</v>
      </c>
      <c r="D643" s="124" t="s">
        <v>1946</v>
      </c>
      <c r="E643" s="127">
        <f t="shared" si="9"/>
        <v>2018</v>
      </c>
      <c r="F643" s="124" t="s">
        <v>1968</v>
      </c>
      <c r="G643" s="128" t="s">
        <v>120</v>
      </c>
      <c r="H643" s="125" t="s">
        <v>2020</v>
      </c>
      <c r="I643" s="129">
        <f>+'15'!D20</f>
        <v>5000</v>
      </c>
      <c r="J643" s="158"/>
    </row>
    <row r="644" spans="2:10" ht="15">
      <c r="B644" s="125" t="str">
        <f>INDEX(SUM!D:D,MATCH(SUM!$F$3,SUM!B:B,0),0)</f>
        <v>P071</v>
      </c>
      <c r="C644" s="127" t="s">
        <v>120</v>
      </c>
      <c r="D644" s="124" t="s">
        <v>1946</v>
      </c>
      <c r="E644" s="127">
        <f t="shared" si="9"/>
        <v>2018</v>
      </c>
      <c r="F644" s="124" t="s">
        <v>1969</v>
      </c>
      <c r="G644" s="128" t="s">
        <v>120</v>
      </c>
      <c r="H644" s="125" t="s">
        <v>2021</v>
      </c>
      <c r="I644" s="129">
        <f>+'15'!D21</f>
        <v>5000</v>
      </c>
      <c r="J644" s="158"/>
    </row>
    <row r="645" spans="2:10" ht="15">
      <c r="B645" s="125" t="str">
        <f>INDEX(SUM!D:D,MATCH(SUM!$F$3,SUM!B:B,0),0)</f>
        <v>P071</v>
      </c>
      <c r="C645" s="127" t="s">
        <v>120</v>
      </c>
      <c r="D645" s="124" t="s">
        <v>1946</v>
      </c>
      <c r="E645" s="127">
        <f t="shared" si="9"/>
        <v>2018</v>
      </c>
      <c r="F645" s="124" t="s">
        <v>1970</v>
      </c>
      <c r="G645" s="128" t="s">
        <v>120</v>
      </c>
      <c r="H645" s="125" t="s">
        <v>2022</v>
      </c>
      <c r="I645" s="129">
        <f>+'15'!D22</f>
        <v>5000</v>
      </c>
      <c r="J645" s="158"/>
    </row>
    <row r="646" spans="2:10" ht="15">
      <c r="B646" s="125" t="str">
        <f>INDEX(SUM!D:D,MATCH(SUM!$F$3,SUM!B:B,0),0)</f>
        <v>P071</v>
      </c>
      <c r="C646" s="127" t="s">
        <v>120</v>
      </c>
      <c r="D646" s="124" t="s">
        <v>1946</v>
      </c>
      <c r="E646" s="127">
        <f t="shared" si="9"/>
        <v>2018</v>
      </c>
      <c r="F646" s="124" t="s">
        <v>1971</v>
      </c>
      <c r="G646" s="128" t="s">
        <v>120</v>
      </c>
      <c r="H646" s="125" t="s">
        <v>2023</v>
      </c>
      <c r="I646" s="129">
        <f>+'15'!D23</f>
        <v>5000</v>
      </c>
      <c r="J646" s="158"/>
    </row>
    <row r="647" spans="2:10" ht="15">
      <c r="B647" s="125" t="str">
        <f>INDEX(SUM!D:D,MATCH(SUM!$F$3,SUM!B:B,0),0)</f>
        <v>P071</v>
      </c>
      <c r="C647" s="127" t="s">
        <v>120</v>
      </c>
      <c r="D647" s="124" t="s">
        <v>1946</v>
      </c>
      <c r="E647" s="127">
        <f t="shared" si="9"/>
        <v>2018</v>
      </c>
      <c r="F647" s="124" t="s">
        <v>1972</v>
      </c>
      <c r="G647" s="128" t="s">
        <v>120</v>
      </c>
      <c r="H647" s="125" t="s">
        <v>2024</v>
      </c>
      <c r="I647" s="129">
        <f>+'15'!D24</f>
        <v>0</v>
      </c>
      <c r="J647" s="158"/>
    </row>
    <row r="648" spans="2:10" ht="15">
      <c r="B648" s="125" t="str">
        <f>INDEX(SUM!D:D,MATCH(SUM!$F$3,SUM!B:B,0),0)</f>
        <v>P071</v>
      </c>
      <c r="C648" s="127" t="s">
        <v>120</v>
      </c>
      <c r="D648" s="124" t="s">
        <v>1946</v>
      </c>
      <c r="E648" s="127">
        <f t="shared" si="9"/>
        <v>2018</v>
      </c>
      <c r="F648" s="124" t="s">
        <v>1973</v>
      </c>
      <c r="G648" s="128" t="s">
        <v>120</v>
      </c>
      <c r="H648" s="125" t="s">
        <v>2025</v>
      </c>
      <c r="I648" s="129">
        <f>+'15'!H12</f>
        <v>775346</v>
      </c>
      <c r="J648" s="158"/>
    </row>
    <row r="649" spans="2:10" ht="15">
      <c r="B649" s="125" t="str">
        <f>INDEX(SUM!D:D,MATCH(SUM!$F$3,SUM!B:B,0),0)</f>
        <v>P071</v>
      </c>
      <c r="C649" s="127" t="s">
        <v>120</v>
      </c>
      <c r="D649" s="124" t="s">
        <v>1946</v>
      </c>
      <c r="E649" s="127">
        <f t="shared" si="9"/>
        <v>2018</v>
      </c>
      <c r="F649" s="124" t="s">
        <v>1974</v>
      </c>
      <c r="G649" s="128" t="s">
        <v>120</v>
      </c>
      <c r="H649" s="125" t="s">
        <v>2026</v>
      </c>
      <c r="I649" s="129">
        <f>+'15'!H13</f>
        <v>774868.16</v>
      </c>
      <c r="J649" s="158"/>
    </row>
    <row r="650" spans="2:10" ht="15">
      <c r="B650" s="125" t="str">
        <f>INDEX(SUM!D:D,MATCH(SUM!$F$3,SUM!B:B,0),0)</f>
        <v>P071</v>
      </c>
      <c r="C650" s="127" t="s">
        <v>120</v>
      </c>
      <c r="D650" s="124" t="s">
        <v>1946</v>
      </c>
      <c r="E650" s="127">
        <f t="shared" si="9"/>
        <v>2018</v>
      </c>
      <c r="F650" s="124" t="s">
        <v>1975</v>
      </c>
      <c r="G650" s="128" t="s">
        <v>120</v>
      </c>
      <c r="H650" s="125" t="s">
        <v>2027</v>
      </c>
      <c r="I650" s="129">
        <f>+'15'!H14</f>
        <v>772880.83</v>
      </c>
      <c r="J650" s="158"/>
    </row>
    <row r="651" spans="2:10" ht="15">
      <c r="B651" s="125" t="str">
        <f>INDEX(SUM!D:D,MATCH(SUM!$F$3,SUM!B:B,0),0)</f>
        <v>P071</v>
      </c>
      <c r="C651" s="127" t="s">
        <v>120</v>
      </c>
      <c r="D651" s="124" t="s">
        <v>1946</v>
      </c>
      <c r="E651" s="127">
        <f aca="true" t="shared" si="10" ref="E651:E673">E650</f>
        <v>2018</v>
      </c>
      <c r="F651" s="124" t="s">
        <v>1976</v>
      </c>
      <c r="G651" s="128" t="s">
        <v>120</v>
      </c>
      <c r="H651" s="125" t="s">
        <v>2028</v>
      </c>
      <c r="I651" s="129">
        <f>+'15'!H15</f>
        <v>774570.8</v>
      </c>
      <c r="J651" s="158"/>
    </row>
    <row r="652" spans="2:10" ht="15">
      <c r="B652" s="125" t="str">
        <f>INDEX(SUM!D:D,MATCH(SUM!$F$3,SUM!B:B,0),0)</f>
        <v>P071</v>
      </c>
      <c r="C652" s="127" t="s">
        <v>120</v>
      </c>
      <c r="D652" s="124" t="s">
        <v>1946</v>
      </c>
      <c r="E652" s="127">
        <f t="shared" si="10"/>
        <v>2018</v>
      </c>
      <c r="F652" s="124" t="s">
        <v>1977</v>
      </c>
      <c r="G652" s="128" t="s">
        <v>120</v>
      </c>
      <c r="H652" s="125" t="s">
        <v>2029</v>
      </c>
      <c r="I652" s="129">
        <f>+'15'!H16</f>
        <v>781944.6</v>
      </c>
      <c r="J652" s="158"/>
    </row>
    <row r="653" spans="2:10" ht="15">
      <c r="B653" s="125" t="str">
        <f>INDEX(SUM!D:D,MATCH(SUM!$F$3,SUM!B:B,0),0)</f>
        <v>P071</v>
      </c>
      <c r="C653" s="127" t="s">
        <v>120</v>
      </c>
      <c r="D653" s="124" t="s">
        <v>1946</v>
      </c>
      <c r="E653" s="127">
        <f t="shared" si="10"/>
        <v>2018</v>
      </c>
      <c r="F653" s="124" t="s">
        <v>1978</v>
      </c>
      <c r="G653" s="128" t="s">
        <v>120</v>
      </c>
      <c r="H653" s="125" t="s">
        <v>2030</v>
      </c>
      <c r="I653" s="129">
        <f>+'15'!H17</f>
        <v>1164353.98</v>
      </c>
      <c r="J653" s="158"/>
    </row>
    <row r="654" spans="2:10" ht="15">
      <c r="B654" s="125" t="str">
        <f>INDEX(SUM!D:D,MATCH(SUM!$F$3,SUM!B:B,0),0)</f>
        <v>P071</v>
      </c>
      <c r="C654" s="127" t="s">
        <v>120</v>
      </c>
      <c r="D654" s="124" t="s">
        <v>1946</v>
      </c>
      <c r="E654" s="127">
        <f t="shared" si="10"/>
        <v>2018</v>
      </c>
      <c r="F654" s="124" t="s">
        <v>1979</v>
      </c>
      <c r="G654" s="128" t="s">
        <v>120</v>
      </c>
      <c r="H654" s="125" t="s">
        <v>2031</v>
      </c>
      <c r="I654" s="129">
        <f>+'15'!H18</f>
        <v>816573.36</v>
      </c>
      <c r="J654" s="158"/>
    </row>
    <row r="655" spans="2:10" ht="15">
      <c r="B655" s="125" t="str">
        <f>INDEX(SUM!D:D,MATCH(SUM!$F$3,SUM!B:B,0),0)</f>
        <v>P071</v>
      </c>
      <c r="C655" s="127" t="s">
        <v>120</v>
      </c>
      <c r="D655" s="124" t="s">
        <v>1946</v>
      </c>
      <c r="E655" s="127">
        <f t="shared" si="10"/>
        <v>2018</v>
      </c>
      <c r="F655" s="124" t="s">
        <v>1980</v>
      </c>
      <c r="G655" s="128" t="s">
        <v>120</v>
      </c>
      <c r="H655" s="125" t="s">
        <v>2032</v>
      </c>
      <c r="I655" s="129">
        <f>+'15'!H19</f>
        <v>810071.43</v>
      </c>
      <c r="J655" s="158"/>
    </row>
    <row r="656" spans="2:10" ht="15">
      <c r="B656" s="125" t="str">
        <f>INDEX(SUM!D:D,MATCH(SUM!$F$3,SUM!B:B,0),0)</f>
        <v>P071</v>
      </c>
      <c r="C656" s="127" t="s">
        <v>120</v>
      </c>
      <c r="D656" s="124" t="s">
        <v>1946</v>
      </c>
      <c r="E656" s="127">
        <f t="shared" si="10"/>
        <v>2018</v>
      </c>
      <c r="F656" s="124" t="s">
        <v>1981</v>
      </c>
      <c r="G656" s="128" t="s">
        <v>120</v>
      </c>
      <c r="H656" s="125" t="s">
        <v>2033</v>
      </c>
      <c r="I656" s="129">
        <f>+'15'!H20</f>
        <v>806730.53</v>
      </c>
      <c r="J656" s="158"/>
    </row>
    <row r="657" spans="2:10" ht="15">
      <c r="B657" s="125" t="str">
        <f>INDEX(SUM!D:D,MATCH(SUM!$F$3,SUM!B:B,0),0)</f>
        <v>P071</v>
      </c>
      <c r="C657" s="127" t="s">
        <v>120</v>
      </c>
      <c r="D657" s="124" t="s">
        <v>1946</v>
      </c>
      <c r="E657" s="127">
        <f t="shared" si="10"/>
        <v>2018</v>
      </c>
      <c r="F657" s="124" t="s">
        <v>1982</v>
      </c>
      <c r="G657" s="128" t="s">
        <v>120</v>
      </c>
      <c r="H657" s="125" t="s">
        <v>2034</v>
      </c>
      <c r="I657" s="129">
        <f>+'15'!H21</f>
        <v>813074.46</v>
      </c>
      <c r="J657" s="158"/>
    </row>
    <row r="658" spans="2:10" ht="15">
      <c r="B658" s="125" t="str">
        <f>INDEX(SUM!D:D,MATCH(SUM!$F$3,SUM!B:B,0),0)</f>
        <v>P071</v>
      </c>
      <c r="C658" s="127" t="s">
        <v>120</v>
      </c>
      <c r="D658" s="124" t="s">
        <v>1946</v>
      </c>
      <c r="E658" s="127">
        <f t="shared" si="10"/>
        <v>2018</v>
      </c>
      <c r="F658" s="124" t="s">
        <v>1983</v>
      </c>
      <c r="G658" s="128" t="s">
        <v>120</v>
      </c>
      <c r="H658" s="125" t="s">
        <v>2035</v>
      </c>
      <c r="I658" s="129">
        <f>+'15'!H22</f>
        <v>818306.56</v>
      </c>
      <c r="J658" s="158"/>
    </row>
    <row r="659" spans="2:10" ht="15">
      <c r="B659" s="125" t="str">
        <f>INDEX(SUM!D:D,MATCH(SUM!$F$3,SUM!B:B,0),0)</f>
        <v>P071</v>
      </c>
      <c r="C659" s="127" t="s">
        <v>120</v>
      </c>
      <c r="D659" s="124" t="s">
        <v>1946</v>
      </c>
      <c r="E659" s="127">
        <f t="shared" si="10"/>
        <v>2018</v>
      </c>
      <c r="F659" s="124" t="s">
        <v>1984</v>
      </c>
      <c r="G659" s="128" t="s">
        <v>120</v>
      </c>
      <c r="H659" s="125" t="s">
        <v>2036</v>
      </c>
      <c r="I659" s="129">
        <f>+'15'!H23</f>
        <v>1030323.38</v>
      </c>
      <c r="J659" s="158"/>
    </row>
    <row r="660" spans="2:10" ht="15">
      <c r="B660" s="125" t="str">
        <f>INDEX(SUM!D:D,MATCH(SUM!$F$3,SUM!B:B,0),0)</f>
        <v>P071</v>
      </c>
      <c r="C660" s="127" t="s">
        <v>120</v>
      </c>
      <c r="D660" s="124" t="s">
        <v>1946</v>
      </c>
      <c r="E660" s="127">
        <f t="shared" si="10"/>
        <v>2018</v>
      </c>
      <c r="F660" s="124" t="s">
        <v>1985</v>
      </c>
      <c r="G660" s="128" t="s">
        <v>120</v>
      </c>
      <c r="H660" s="125" t="s">
        <v>2037</v>
      </c>
      <c r="I660" s="129">
        <f>+'15'!H24</f>
        <v>520438.78</v>
      </c>
      <c r="J660" s="158"/>
    </row>
    <row r="661" spans="2:10" ht="15">
      <c r="B661" s="125" t="str">
        <f>INDEX(SUM!D:D,MATCH(SUM!$F$3,SUM!B:B,0),0)</f>
        <v>P071</v>
      </c>
      <c r="C661" s="127" t="s">
        <v>120</v>
      </c>
      <c r="D661" s="124" t="s">
        <v>1946</v>
      </c>
      <c r="E661" s="127">
        <f t="shared" si="10"/>
        <v>2018</v>
      </c>
      <c r="F661" s="124" t="s">
        <v>1986</v>
      </c>
      <c r="G661" s="128" t="s">
        <v>120</v>
      </c>
      <c r="H661" s="125" t="s">
        <v>2038</v>
      </c>
      <c r="I661" s="129">
        <f>+'15'!I12</f>
        <v>0</v>
      </c>
      <c r="J661" s="158"/>
    </row>
    <row r="662" spans="2:10" ht="15">
      <c r="B662" s="125" t="str">
        <f>INDEX(SUM!D:D,MATCH(SUM!$F$3,SUM!B:B,0),0)</f>
        <v>P071</v>
      </c>
      <c r="C662" s="127" t="s">
        <v>120</v>
      </c>
      <c r="D662" s="124" t="s">
        <v>1946</v>
      </c>
      <c r="E662" s="127">
        <f t="shared" si="10"/>
        <v>2018</v>
      </c>
      <c r="F662" s="124" t="s">
        <v>1987</v>
      </c>
      <c r="G662" s="128" t="s">
        <v>120</v>
      </c>
      <c r="H662" s="125" t="s">
        <v>2039</v>
      </c>
      <c r="I662" s="129">
        <f>+'15'!I13</f>
        <v>0</v>
      </c>
      <c r="J662" s="158"/>
    </row>
    <row r="663" spans="2:10" ht="15">
      <c r="B663" s="125" t="str">
        <f>INDEX(SUM!D:D,MATCH(SUM!$F$3,SUM!B:B,0),0)</f>
        <v>P071</v>
      </c>
      <c r="C663" s="127" t="s">
        <v>120</v>
      </c>
      <c r="D663" s="124" t="s">
        <v>1946</v>
      </c>
      <c r="E663" s="127">
        <f t="shared" si="10"/>
        <v>2018</v>
      </c>
      <c r="F663" s="124" t="s">
        <v>1988</v>
      </c>
      <c r="G663" s="128" t="s">
        <v>120</v>
      </c>
      <c r="H663" s="125" t="s">
        <v>2040</v>
      </c>
      <c r="I663" s="129">
        <f>+'15'!I14</f>
        <v>0</v>
      </c>
      <c r="J663" s="158"/>
    </row>
    <row r="664" spans="2:10" ht="15">
      <c r="B664" s="125" t="str">
        <f>INDEX(SUM!D:D,MATCH(SUM!$F$3,SUM!B:B,0),0)</f>
        <v>P071</v>
      </c>
      <c r="C664" s="127" t="s">
        <v>120</v>
      </c>
      <c r="D664" s="124" t="s">
        <v>1946</v>
      </c>
      <c r="E664" s="127">
        <f t="shared" si="10"/>
        <v>2018</v>
      </c>
      <c r="F664" s="124" t="s">
        <v>1989</v>
      </c>
      <c r="G664" s="128" t="s">
        <v>120</v>
      </c>
      <c r="H664" s="125" t="s">
        <v>2041</v>
      </c>
      <c r="I664" s="129">
        <f>+'15'!I15</f>
        <v>0</v>
      </c>
      <c r="J664" s="158"/>
    </row>
    <row r="665" spans="2:10" ht="15">
      <c r="B665" s="125" t="str">
        <f>INDEX(SUM!D:D,MATCH(SUM!$F$3,SUM!B:B,0),0)</f>
        <v>P071</v>
      </c>
      <c r="C665" s="127" t="s">
        <v>120</v>
      </c>
      <c r="D665" s="124" t="s">
        <v>1946</v>
      </c>
      <c r="E665" s="127">
        <f t="shared" si="10"/>
        <v>2018</v>
      </c>
      <c r="F665" s="124" t="s">
        <v>1990</v>
      </c>
      <c r="G665" s="128" t="s">
        <v>120</v>
      </c>
      <c r="H665" s="125" t="s">
        <v>2042</v>
      </c>
      <c r="I665" s="129">
        <f>+'15'!I16</f>
        <v>0</v>
      </c>
      <c r="J665" s="158"/>
    </row>
    <row r="666" spans="2:10" ht="15">
      <c r="B666" s="125" t="str">
        <f>INDEX(SUM!D:D,MATCH(SUM!$F$3,SUM!B:B,0),0)</f>
        <v>P071</v>
      </c>
      <c r="C666" s="127" t="s">
        <v>120</v>
      </c>
      <c r="D666" s="124" t="s">
        <v>1946</v>
      </c>
      <c r="E666" s="127">
        <f t="shared" si="10"/>
        <v>2018</v>
      </c>
      <c r="F666" s="124" t="s">
        <v>1991</v>
      </c>
      <c r="G666" s="128" t="s">
        <v>120</v>
      </c>
      <c r="H666" s="125" t="s">
        <v>2043</v>
      </c>
      <c r="I666" s="129">
        <f>+'15'!I17</f>
        <v>0</v>
      </c>
      <c r="J666" s="158"/>
    </row>
    <row r="667" spans="2:10" ht="15">
      <c r="B667" s="125" t="str">
        <f>INDEX(SUM!D:D,MATCH(SUM!$F$3,SUM!B:B,0),0)</f>
        <v>P071</v>
      </c>
      <c r="C667" s="127" t="s">
        <v>120</v>
      </c>
      <c r="D667" s="124" t="s">
        <v>1946</v>
      </c>
      <c r="E667" s="127">
        <f t="shared" si="10"/>
        <v>2018</v>
      </c>
      <c r="F667" s="124" t="s">
        <v>1992</v>
      </c>
      <c r="G667" s="128" t="s">
        <v>120</v>
      </c>
      <c r="H667" s="125" t="s">
        <v>2044</v>
      </c>
      <c r="I667" s="129">
        <f>+'15'!I18</f>
        <v>0</v>
      </c>
      <c r="J667" s="158"/>
    </row>
    <row r="668" spans="2:10" ht="15">
      <c r="B668" s="125" t="str">
        <f>INDEX(SUM!D:D,MATCH(SUM!$F$3,SUM!B:B,0),0)</f>
        <v>P071</v>
      </c>
      <c r="C668" s="127" t="s">
        <v>120</v>
      </c>
      <c r="D668" s="124" t="s">
        <v>1946</v>
      </c>
      <c r="E668" s="127">
        <f t="shared" si="10"/>
        <v>2018</v>
      </c>
      <c r="F668" s="124" t="s">
        <v>1993</v>
      </c>
      <c r="G668" s="128" t="s">
        <v>120</v>
      </c>
      <c r="H668" s="125" t="s">
        <v>2045</v>
      </c>
      <c r="I668" s="129">
        <f>+'15'!I19</f>
        <v>0</v>
      </c>
      <c r="J668" s="158"/>
    </row>
    <row r="669" spans="2:10" ht="15">
      <c r="B669" s="125" t="str">
        <f>INDEX(SUM!D:D,MATCH(SUM!$F$3,SUM!B:B,0),0)</f>
        <v>P071</v>
      </c>
      <c r="C669" s="127" t="s">
        <v>120</v>
      </c>
      <c r="D669" s="124" t="s">
        <v>1946</v>
      </c>
      <c r="E669" s="127">
        <f t="shared" si="10"/>
        <v>2018</v>
      </c>
      <c r="F669" s="124" t="s">
        <v>1994</v>
      </c>
      <c r="G669" s="128" t="s">
        <v>120</v>
      </c>
      <c r="H669" s="125" t="s">
        <v>2046</v>
      </c>
      <c r="I669" s="129">
        <f>+'15'!I20</f>
        <v>0</v>
      </c>
      <c r="J669" s="158"/>
    </row>
    <row r="670" spans="2:10" ht="15">
      <c r="B670" s="125" t="str">
        <f>INDEX(SUM!D:D,MATCH(SUM!$F$3,SUM!B:B,0),0)</f>
        <v>P071</v>
      </c>
      <c r="C670" s="127" t="s">
        <v>120</v>
      </c>
      <c r="D670" s="124" t="s">
        <v>1946</v>
      </c>
      <c r="E670" s="127">
        <f t="shared" si="10"/>
        <v>2018</v>
      </c>
      <c r="F670" s="124" t="s">
        <v>1995</v>
      </c>
      <c r="G670" s="128" t="s">
        <v>120</v>
      </c>
      <c r="H670" s="125" t="s">
        <v>2047</v>
      </c>
      <c r="I670" s="129">
        <f>+'15'!I21</f>
        <v>0</v>
      </c>
      <c r="J670" s="158"/>
    </row>
    <row r="671" spans="2:10" ht="15">
      <c r="B671" s="125" t="str">
        <f>INDEX(SUM!D:D,MATCH(SUM!$F$3,SUM!B:B,0),0)</f>
        <v>P071</v>
      </c>
      <c r="C671" s="127" t="s">
        <v>120</v>
      </c>
      <c r="D671" s="124" t="s">
        <v>1946</v>
      </c>
      <c r="E671" s="127">
        <f t="shared" si="10"/>
        <v>2018</v>
      </c>
      <c r="F671" s="124" t="s">
        <v>1996</v>
      </c>
      <c r="G671" s="128" t="s">
        <v>120</v>
      </c>
      <c r="H671" s="125" t="s">
        <v>2048</v>
      </c>
      <c r="I671" s="129">
        <f>+'15'!I22</f>
        <v>0</v>
      </c>
      <c r="J671" s="158"/>
    </row>
    <row r="672" spans="2:10" ht="15">
      <c r="B672" s="125" t="str">
        <f>INDEX(SUM!D:D,MATCH(SUM!$F$3,SUM!B:B,0),0)</f>
        <v>P071</v>
      </c>
      <c r="C672" s="127" t="s">
        <v>120</v>
      </c>
      <c r="D672" s="124" t="s">
        <v>1946</v>
      </c>
      <c r="E672" s="127">
        <f t="shared" si="10"/>
        <v>2018</v>
      </c>
      <c r="F672" s="124" t="s">
        <v>1997</v>
      </c>
      <c r="G672" s="128" t="s">
        <v>120</v>
      </c>
      <c r="H672" s="125" t="s">
        <v>2049</v>
      </c>
      <c r="I672" s="129">
        <f>+'15'!I23</f>
        <v>0</v>
      </c>
      <c r="J672" s="158"/>
    </row>
    <row r="673" spans="2:10" ht="15">
      <c r="B673" s="125" t="str">
        <f>INDEX(SUM!D:D,MATCH(SUM!$F$3,SUM!B:B,0),0)</f>
        <v>P071</v>
      </c>
      <c r="C673" s="127" t="s">
        <v>120</v>
      </c>
      <c r="D673" s="124" t="s">
        <v>1946</v>
      </c>
      <c r="E673" s="127">
        <f t="shared" si="10"/>
        <v>2018</v>
      </c>
      <c r="F673" s="124" t="s">
        <v>1998</v>
      </c>
      <c r="G673" s="128" t="s">
        <v>120</v>
      </c>
      <c r="H673" s="125" t="s">
        <v>2050</v>
      </c>
      <c r="I673" s="129">
        <f>+'15'!I24</f>
        <v>0</v>
      </c>
      <c r="J673" s="158"/>
    </row>
    <row r="674" spans="5:6" ht="15">
      <c r="E674" s="127"/>
      <c r="F674" s="123"/>
    </row>
    <row r="675" spans="2:10" ht="15">
      <c r="B675" s="125" t="str">
        <f>INDEX(SUM!D:D,MATCH(SUM!$F$3,SUM!B:B,0),0)</f>
        <v>P071</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P071</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P071</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P071</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P071</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P071</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P071</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P071</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P071</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P071</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P071</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P071</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P071</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P071</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P071</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P071</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P071</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P071</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P071</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P071</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P071</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P071</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P071</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P071</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P071</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P071</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P071</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P071</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P071</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P071</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P071</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P071</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P071</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P071</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P071</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P071</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P071</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P071</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P071</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P071</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P071</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P071</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P071</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P071</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P071</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P071</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P071</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P071</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P071</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P071</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P071</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P071</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P071</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P071</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P071</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P071</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P071</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P071</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P071</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P071</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P071</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P071</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P071</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P071</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P071</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P071</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P071</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P071</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P071</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P071</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P071</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P071</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P071</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P071</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P071</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P071</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P071</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P071</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P071</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P071</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P071</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P071</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P071</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P071</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P071</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P071</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P071</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P071</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P071</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P071</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P071</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P071</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P071</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P071</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P071</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P071</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P071</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P071</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P071</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P071</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P071</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P071</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P071</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P071</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P071</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P071</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P071</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P071</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P071</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P071</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P071</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P071</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P071</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P071</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P071</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P071</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P071</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P071</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P071</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P071</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P071</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P071</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P071</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P071</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P071</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P071</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P071</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P071</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P071</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P071</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P071</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P071</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P071</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P071</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P071</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P071</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P071</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P071</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P071</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P071</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P071</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P071</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P071</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P071</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P071</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P071</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P071</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P071</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P071</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P071</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P071</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P071</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P071</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P071</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P071</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P071</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P071</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P071</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P071</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P071</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P071</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P071</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P071</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P071</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P071</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P071</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P071</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P071</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P071</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P071</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P071</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P071</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P071</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P071</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P071</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P071</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P071</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P071</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P071</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P071</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P071</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P071</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P071</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P071</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P071</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P071</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P071</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P071</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P071</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P071</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P071</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P071</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P071</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P071</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P071</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P071</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P071</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P071</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P071</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P071</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P071</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P071</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P071</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P071</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P071</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P071</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P071</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P071</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P071</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P071</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P071</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P071</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P071</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P071</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P071</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P071</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P071</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P071</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P071</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P071</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P071</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P071</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P071</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P071</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P071</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P071</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P071</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P071</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P071</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P071</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P071</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9" stopIfTrue="1">
      <formula>AND(#REF!&lt;&gt;"x",I5&lt;&gt;T5)</formula>
    </cfRule>
  </conditionalFormatting>
  <conditionalFormatting sqref="I7">
    <cfRule type="expression" priority="27" dxfId="109" stopIfTrue="1">
      <formula>AND(#REF!&lt;&gt;"x",I7&lt;&gt;T7)</formula>
    </cfRule>
  </conditionalFormatting>
  <conditionalFormatting sqref="I8">
    <cfRule type="expression" priority="26" dxfId="109" stopIfTrue="1">
      <formula>AND(#REF!&lt;&gt;"x",I8&lt;&gt;T8)</formula>
    </cfRule>
  </conditionalFormatting>
  <conditionalFormatting sqref="I11">
    <cfRule type="expression" priority="25" dxfId="109" stopIfTrue="1">
      <formula>AND(#REF!&lt;&gt;"x",I11&lt;&gt;T11)</formula>
    </cfRule>
  </conditionalFormatting>
  <conditionalFormatting sqref="I13">
    <cfRule type="expression" priority="24" dxfId="109" stopIfTrue="1">
      <formula>AND(#REF!&lt;&gt;"x",I13&lt;&gt;T13)</formula>
    </cfRule>
  </conditionalFormatting>
  <conditionalFormatting sqref="I14">
    <cfRule type="expression" priority="23" dxfId="109" stopIfTrue="1">
      <formula>AND(#REF!&lt;&gt;"x",I14&lt;&gt;T14)</formula>
    </cfRule>
  </conditionalFormatting>
  <conditionalFormatting sqref="I17">
    <cfRule type="expression" priority="22" dxfId="109" stopIfTrue="1">
      <formula>AND(#REF!&lt;&gt;"x",I17&lt;&gt;T17)</formula>
    </cfRule>
  </conditionalFormatting>
  <conditionalFormatting sqref="I19">
    <cfRule type="expression" priority="21" dxfId="109" stopIfTrue="1">
      <formula>AND(#REF!&lt;&gt;"x",I19&lt;&gt;T19)</formula>
    </cfRule>
  </conditionalFormatting>
  <conditionalFormatting sqref="I20">
    <cfRule type="expression" priority="20" dxfId="109" stopIfTrue="1">
      <formula>AND(#REF!&lt;&gt;"x",I20&lt;&gt;T20)</formula>
    </cfRule>
  </conditionalFormatting>
  <conditionalFormatting sqref="I23">
    <cfRule type="expression" priority="19" dxfId="109" stopIfTrue="1">
      <formula>AND(#REF!&lt;&gt;"x",I23&lt;&gt;T23)</formula>
    </cfRule>
  </conditionalFormatting>
  <conditionalFormatting sqref="I7">
    <cfRule type="expression" priority="18" dxfId="109" stopIfTrue="1">
      <formula>AND(#REF!&lt;&gt;"x",I7&lt;&gt;T7)</formula>
    </cfRule>
  </conditionalFormatting>
  <conditionalFormatting sqref="I8">
    <cfRule type="expression" priority="17" dxfId="109" stopIfTrue="1">
      <formula>AND(#REF!&lt;&gt;"x",I8&lt;&gt;T8)</formula>
    </cfRule>
  </conditionalFormatting>
  <conditionalFormatting sqref="I8">
    <cfRule type="expression" priority="16" dxfId="109" stopIfTrue="1">
      <formula>AND(#REF!&lt;&gt;"x",I8&lt;&gt;T8)</formula>
    </cfRule>
  </conditionalFormatting>
  <conditionalFormatting sqref="I13">
    <cfRule type="expression" priority="15" dxfId="109" stopIfTrue="1">
      <formula>AND(#REF!&lt;&gt;"x",I13&lt;&gt;T13)</formula>
    </cfRule>
  </conditionalFormatting>
  <conditionalFormatting sqref="I14">
    <cfRule type="expression" priority="14" dxfId="109" stopIfTrue="1">
      <formula>AND(#REF!&lt;&gt;"x",I14&lt;&gt;T14)</formula>
    </cfRule>
  </conditionalFormatting>
  <conditionalFormatting sqref="I13">
    <cfRule type="expression" priority="13" dxfId="109" stopIfTrue="1">
      <formula>AND(#REF!&lt;&gt;"x",I13&lt;&gt;T13)</formula>
    </cfRule>
  </conditionalFormatting>
  <conditionalFormatting sqref="I14">
    <cfRule type="expression" priority="12" dxfId="109" stopIfTrue="1">
      <formula>AND(#REF!&lt;&gt;"x",I14&lt;&gt;T14)</formula>
    </cfRule>
  </conditionalFormatting>
  <conditionalFormatting sqref="I14">
    <cfRule type="expression" priority="11" dxfId="109" stopIfTrue="1">
      <formula>AND(#REF!&lt;&gt;"x",I14&lt;&gt;T14)</formula>
    </cfRule>
  </conditionalFormatting>
  <conditionalFormatting sqref="I19">
    <cfRule type="expression" priority="10" dxfId="109" stopIfTrue="1">
      <formula>AND(#REF!&lt;&gt;"x",I19&lt;&gt;T19)</formula>
    </cfRule>
  </conditionalFormatting>
  <conditionalFormatting sqref="I20">
    <cfRule type="expression" priority="9" dxfId="109" stopIfTrue="1">
      <formula>AND(#REF!&lt;&gt;"x",I20&lt;&gt;T20)</formula>
    </cfRule>
  </conditionalFormatting>
  <conditionalFormatting sqref="I19">
    <cfRule type="expression" priority="8" dxfId="109" stopIfTrue="1">
      <formula>AND(#REF!&lt;&gt;"x",I19&lt;&gt;T19)</formula>
    </cfRule>
  </conditionalFormatting>
  <conditionalFormatting sqref="I20">
    <cfRule type="expression" priority="7" dxfId="109" stopIfTrue="1">
      <formula>AND(#REF!&lt;&gt;"x",I20&lt;&gt;T20)</formula>
    </cfRule>
  </conditionalFormatting>
  <conditionalFormatting sqref="I20">
    <cfRule type="expression" priority="6" dxfId="109" stopIfTrue="1">
      <formula>AND(#REF!&lt;&gt;"x",I20&lt;&gt;T20)</formula>
    </cfRule>
  </conditionalFormatting>
  <conditionalFormatting sqref="I25">
    <cfRule type="expression" priority="5" dxfId="109" stopIfTrue="1">
      <formula>AND(#REF!&lt;&gt;"x",I25&lt;&gt;T25)</formula>
    </cfRule>
  </conditionalFormatting>
  <conditionalFormatting sqref="I26">
    <cfRule type="expression" priority="4" dxfId="109" stopIfTrue="1">
      <formula>AND(#REF!&lt;&gt;"x",I26&lt;&gt;T26)</formula>
    </cfRule>
  </conditionalFormatting>
  <conditionalFormatting sqref="I25">
    <cfRule type="expression" priority="3" dxfId="109" stopIfTrue="1">
      <formula>AND(#REF!&lt;&gt;"x",I25&lt;&gt;T25)</formula>
    </cfRule>
  </conditionalFormatting>
  <conditionalFormatting sqref="I26">
    <cfRule type="expression" priority="2" dxfId="109" stopIfTrue="1">
      <formula>AND(#REF!&lt;&gt;"x",I26&lt;&gt;T26)</formula>
    </cfRule>
  </conditionalFormatting>
  <conditionalFormatting sqref="I26">
    <cfRule type="expression" priority="1" dxfId="109"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H49" sqref="H49"/>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IGUARACY</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1777</v>
      </c>
      <c r="C6" s="253"/>
      <c r="D6" s="253"/>
      <c r="E6" s="253"/>
      <c r="F6" s="253"/>
      <c r="G6" s="253"/>
      <c r="H6" s="253"/>
      <c r="K6" s="7"/>
      <c r="L6" s="8"/>
    </row>
    <row r="7" spans="1:12" s="9" customFormat="1" ht="15.75">
      <c r="A7" s="8"/>
      <c r="B7" s="255" t="s">
        <v>2236</v>
      </c>
      <c r="C7" s="255"/>
      <c r="D7" s="255"/>
      <c r="E7" s="255"/>
      <c r="F7" s="255"/>
      <c r="G7" s="255"/>
      <c r="H7" s="255"/>
      <c r="K7" s="7"/>
      <c r="L7" s="8"/>
    </row>
    <row r="8" spans="1:12" s="9" customFormat="1" ht="36" customHeight="1">
      <c r="A8" s="8"/>
      <c r="B8" s="254"/>
      <c r="C8" s="254"/>
      <c r="D8" s="254"/>
      <c r="E8" s="254"/>
      <c r="F8" s="254"/>
      <c r="G8" s="254"/>
      <c r="H8" s="254"/>
      <c r="K8" s="7"/>
      <c r="L8" s="8"/>
    </row>
    <row r="9" spans="1:8" s="102" customFormat="1" ht="15.75">
      <c r="A9" s="54"/>
      <c r="B9" s="251" t="s">
        <v>1649</v>
      </c>
      <c r="C9" s="251"/>
      <c r="D9" s="251"/>
      <c r="E9" s="251"/>
      <c r="F9" s="251"/>
      <c r="G9" s="251"/>
      <c r="H9" s="134"/>
    </row>
    <row r="10" spans="1:8" s="102" customFormat="1" ht="15.75" customHeight="1">
      <c r="A10" s="54"/>
      <c r="B10" s="252" t="s">
        <v>1650</v>
      </c>
      <c r="C10" s="252"/>
      <c r="D10" s="252"/>
      <c r="E10" s="252"/>
      <c r="F10" s="252"/>
      <c r="G10" s="252"/>
      <c r="H10" s="134"/>
    </row>
    <row r="11" spans="1:8" s="102" customFormat="1" ht="15.75">
      <c r="A11" s="54"/>
      <c r="B11" s="251" t="s">
        <v>1626</v>
      </c>
      <c r="C11" s="251"/>
      <c r="D11" s="251"/>
      <c r="E11" s="251"/>
      <c r="F11" s="251"/>
      <c r="G11" s="251"/>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89">
        <v>196787.67</v>
      </c>
      <c r="D15" s="89">
        <v>18106.09</v>
      </c>
      <c r="E15" s="89">
        <v>18106.09</v>
      </c>
      <c r="F15" s="89">
        <v>18106.09</v>
      </c>
      <c r="G15" s="89">
        <v>0</v>
      </c>
    </row>
    <row r="16" spans="1:7" s="102" customFormat="1" ht="15.75">
      <c r="A16" s="54"/>
      <c r="B16" s="103" t="s">
        <v>82</v>
      </c>
      <c r="C16" s="89">
        <v>202665.46</v>
      </c>
      <c r="D16" s="89">
        <v>18722.53</v>
      </c>
      <c r="E16" s="89">
        <v>18722.53</v>
      </c>
      <c r="F16" s="89">
        <v>18722.53</v>
      </c>
      <c r="G16" s="89">
        <v>0</v>
      </c>
    </row>
    <row r="17" spans="1:7" s="102" customFormat="1" ht="15.75">
      <c r="A17" s="54"/>
      <c r="B17" s="103" t="s">
        <v>83</v>
      </c>
      <c r="C17" s="89">
        <v>200106.89</v>
      </c>
      <c r="D17" s="89">
        <v>18403.37</v>
      </c>
      <c r="E17" s="89">
        <v>18403.37</v>
      </c>
      <c r="F17" s="89">
        <v>18403.37</v>
      </c>
      <c r="G17" s="89">
        <v>0</v>
      </c>
    </row>
    <row r="18" spans="1:7" s="102" customFormat="1" ht="15.75">
      <c r="A18" s="54"/>
      <c r="B18" s="103" t="s">
        <v>84</v>
      </c>
      <c r="C18" s="89">
        <v>214114.55</v>
      </c>
      <c r="D18" s="89">
        <v>19162.02</v>
      </c>
      <c r="E18" s="89">
        <v>19162.02</v>
      </c>
      <c r="F18" s="89">
        <v>19162.02</v>
      </c>
      <c r="G18" s="89">
        <v>0</v>
      </c>
    </row>
    <row r="19" spans="1:7" s="102" customFormat="1" ht="15.75">
      <c r="A19" s="54"/>
      <c r="B19" s="103" t="s">
        <v>85</v>
      </c>
      <c r="C19" s="89">
        <v>215550.55</v>
      </c>
      <c r="D19" s="89">
        <v>19841.2</v>
      </c>
      <c r="E19" s="89">
        <v>19841.2</v>
      </c>
      <c r="F19" s="89">
        <v>19841.2</v>
      </c>
      <c r="G19" s="89">
        <v>0</v>
      </c>
    </row>
    <row r="20" spans="1:7" s="102" customFormat="1" ht="15.75">
      <c r="A20" s="54"/>
      <c r="B20" s="103" t="s">
        <v>86</v>
      </c>
      <c r="C20" s="89">
        <v>217448.01</v>
      </c>
      <c r="D20" s="89">
        <v>20031.37</v>
      </c>
      <c r="E20" s="89">
        <v>20031.37</v>
      </c>
      <c r="F20" s="89">
        <v>20031.37</v>
      </c>
      <c r="G20" s="89">
        <v>0</v>
      </c>
    </row>
    <row r="21" spans="1:7" s="102" customFormat="1" ht="15.75">
      <c r="A21" s="54"/>
      <c r="B21" s="103" t="s">
        <v>87</v>
      </c>
      <c r="C21" s="89">
        <v>218408.12</v>
      </c>
      <c r="D21" s="89">
        <v>20058.38</v>
      </c>
      <c r="E21" s="89">
        <v>20058.38</v>
      </c>
      <c r="F21" s="89">
        <v>20058.38</v>
      </c>
      <c r="G21" s="89">
        <v>0</v>
      </c>
    </row>
    <row r="22" spans="1:7" s="102" customFormat="1" ht="15.75">
      <c r="A22" s="54"/>
      <c r="B22" s="103" t="s">
        <v>88</v>
      </c>
      <c r="C22" s="89">
        <v>250902.39</v>
      </c>
      <c r="D22" s="89">
        <v>22943.52</v>
      </c>
      <c r="E22" s="89">
        <v>22943.52</v>
      </c>
      <c r="F22" s="89">
        <v>22943.52</v>
      </c>
      <c r="G22" s="89">
        <v>0</v>
      </c>
    </row>
    <row r="23" spans="1:7" s="102" customFormat="1" ht="15.75">
      <c r="A23" s="54"/>
      <c r="B23" s="103" t="s">
        <v>89</v>
      </c>
      <c r="C23" s="89">
        <v>252409.7</v>
      </c>
      <c r="D23" s="89">
        <v>23085.07</v>
      </c>
      <c r="E23" s="89">
        <v>23085.07</v>
      </c>
      <c r="F23" s="89">
        <v>23085.07</v>
      </c>
      <c r="G23" s="89">
        <v>0</v>
      </c>
    </row>
    <row r="24" spans="1:7" s="102" customFormat="1" ht="15.75">
      <c r="A24" s="54"/>
      <c r="B24" s="103" t="s">
        <v>90</v>
      </c>
      <c r="C24" s="89">
        <v>259460.43</v>
      </c>
      <c r="D24" s="89">
        <v>23791.95</v>
      </c>
      <c r="E24" s="89">
        <v>23791.95</v>
      </c>
      <c r="F24" s="89">
        <v>23791.95</v>
      </c>
      <c r="G24" s="89">
        <v>0</v>
      </c>
    </row>
    <row r="25" spans="1:12" s="102" customFormat="1" ht="15.75">
      <c r="A25" s="54"/>
      <c r="B25" s="103" t="s">
        <v>91</v>
      </c>
      <c r="C25" s="89">
        <v>257494.18</v>
      </c>
      <c r="D25" s="89">
        <v>23533.66</v>
      </c>
      <c r="E25" s="89">
        <v>23533.66</v>
      </c>
      <c r="F25" s="89">
        <v>23533.66</v>
      </c>
      <c r="G25" s="89">
        <v>0</v>
      </c>
      <c r="I25" s="54"/>
      <c r="J25" s="54"/>
      <c r="K25" s="54"/>
      <c r="L25" s="54"/>
    </row>
    <row r="26" spans="2:7" ht="15.75">
      <c r="B26" s="103" t="s">
        <v>92</v>
      </c>
      <c r="C26" s="89">
        <v>249654.18</v>
      </c>
      <c r="D26" s="89">
        <v>22840.06</v>
      </c>
      <c r="E26" s="89">
        <v>22840.06</v>
      </c>
      <c r="F26" s="89">
        <v>22840.06</v>
      </c>
      <c r="G26" s="89">
        <v>0</v>
      </c>
    </row>
    <row r="27" spans="2:7" ht="15.75">
      <c r="B27" s="103" t="s">
        <v>1344</v>
      </c>
      <c r="C27" s="89">
        <v>157049.75</v>
      </c>
      <c r="D27" s="89">
        <v>14155.72</v>
      </c>
      <c r="E27" s="89">
        <v>14155.72</v>
      </c>
      <c r="F27" s="89">
        <v>14155.72</v>
      </c>
      <c r="G27" s="89">
        <v>0</v>
      </c>
    </row>
    <row r="28" spans="2:7" ht="15.75">
      <c r="B28" s="104" t="s">
        <v>421</v>
      </c>
      <c r="C28" s="88">
        <f>SUM(C15:C27)</f>
        <v>2892051.8800000004</v>
      </c>
      <c r="D28" s="88">
        <f>SUM(D15:D27)</f>
        <v>264674.94</v>
      </c>
      <c r="E28" s="88">
        <f>SUM(E15:E27)</f>
        <v>264674.94</v>
      </c>
      <c r="F28" s="88">
        <f>SUM(F15:F27)</f>
        <v>264674.94</v>
      </c>
      <c r="G28" s="88">
        <f>SUM(G15:G27)</f>
        <v>0</v>
      </c>
    </row>
    <row r="32" spans="2:8" ht="12.75">
      <c r="B32" s="251" t="s">
        <v>1651</v>
      </c>
      <c r="C32" s="251"/>
      <c r="D32" s="251"/>
      <c r="E32" s="251"/>
      <c r="F32" s="251"/>
      <c r="G32" s="251"/>
      <c r="H32" s="251"/>
    </row>
    <row r="33" spans="2:8" ht="12.75">
      <c r="B33" s="252" t="s">
        <v>1652</v>
      </c>
      <c r="C33" s="251"/>
      <c r="D33" s="251"/>
      <c r="E33" s="251"/>
      <c r="F33" s="251"/>
      <c r="G33" s="251"/>
      <c r="H33" s="251"/>
    </row>
    <row r="34" spans="2:8" ht="12.75">
      <c r="B34" s="251" t="s">
        <v>1626</v>
      </c>
      <c r="C34" s="251"/>
      <c r="D34" s="251"/>
      <c r="E34" s="251"/>
      <c r="F34" s="251"/>
      <c r="G34" s="251"/>
      <c r="H34" s="251"/>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89">
        <v>196787.67</v>
      </c>
      <c r="D38" s="89">
        <v>55973.69</v>
      </c>
      <c r="E38" s="89">
        <v>55973.69</v>
      </c>
      <c r="F38" s="89">
        <v>190.26</v>
      </c>
      <c r="G38" s="89">
        <v>55783.43</v>
      </c>
      <c r="H38" s="89">
        <v>0</v>
      </c>
    </row>
    <row r="39" spans="2:8" ht="15.75">
      <c r="B39" s="103" t="s">
        <v>82</v>
      </c>
      <c r="C39" s="89">
        <v>202665.46</v>
      </c>
      <c r="D39" s="89">
        <v>57248.89</v>
      </c>
      <c r="E39" s="89">
        <v>57248.89</v>
      </c>
      <c r="F39" s="89">
        <v>1558.55</v>
      </c>
      <c r="G39" s="89">
        <v>55690.34</v>
      </c>
      <c r="H39" s="89">
        <v>1986.9</v>
      </c>
    </row>
    <row r="40" spans="2:8" ht="15.75">
      <c r="B40" s="103" t="s">
        <v>83</v>
      </c>
      <c r="C40" s="89">
        <v>200106.89</v>
      </c>
      <c r="D40" s="89">
        <v>56684.63</v>
      </c>
      <c r="E40" s="89">
        <v>56684.63</v>
      </c>
      <c r="F40" s="89">
        <v>1590.26</v>
      </c>
      <c r="G40" s="89">
        <v>55094.37</v>
      </c>
      <c r="H40" s="89">
        <v>0</v>
      </c>
    </row>
    <row r="41" spans="2:8" ht="15.75">
      <c r="B41" s="103" t="s">
        <v>84</v>
      </c>
      <c r="C41" s="89">
        <v>214114.55</v>
      </c>
      <c r="D41" s="89">
        <v>61763.68</v>
      </c>
      <c r="E41" s="89">
        <v>61763.68</v>
      </c>
      <c r="F41" s="89">
        <v>2790.26</v>
      </c>
      <c r="G41" s="89">
        <v>58973.42</v>
      </c>
      <c r="H41" s="89">
        <v>0</v>
      </c>
    </row>
    <row r="42" spans="2:8" ht="15.75">
      <c r="B42" s="103" t="s">
        <v>85</v>
      </c>
      <c r="C42" s="89">
        <v>215550.55</v>
      </c>
      <c r="D42" s="89">
        <v>62108.34</v>
      </c>
      <c r="E42" s="89">
        <v>62108.34</v>
      </c>
      <c r="F42" s="89">
        <v>2790.26</v>
      </c>
      <c r="G42" s="89">
        <v>59318.08</v>
      </c>
      <c r="H42" s="89">
        <v>0</v>
      </c>
    </row>
    <row r="43" spans="2:8" ht="15.75">
      <c r="B43" s="103" t="s">
        <v>86</v>
      </c>
      <c r="C43" s="89">
        <v>217448.01</v>
      </c>
      <c r="D43" s="89">
        <v>64378.04</v>
      </c>
      <c r="E43" s="89">
        <v>64378.04</v>
      </c>
      <c r="F43" s="89">
        <v>1421.97</v>
      </c>
      <c r="G43" s="89">
        <v>62956.07</v>
      </c>
      <c r="H43" s="89">
        <v>0</v>
      </c>
    </row>
    <row r="44" spans="2:8" ht="15.75">
      <c r="B44" s="103" t="s">
        <v>87</v>
      </c>
      <c r="C44" s="89">
        <v>218408.12</v>
      </c>
      <c r="D44" s="89">
        <v>63811.27</v>
      </c>
      <c r="E44" s="89">
        <v>63811.27</v>
      </c>
      <c r="F44" s="89">
        <v>221.97</v>
      </c>
      <c r="G44" s="89">
        <v>63589.3</v>
      </c>
      <c r="H44" s="89">
        <v>0</v>
      </c>
    </row>
    <row r="45" spans="2:8" ht="15.75">
      <c r="B45" s="103" t="s">
        <v>88</v>
      </c>
      <c r="C45" s="89">
        <v>250902.39</v>
      </c>
      <c r="D45" s="89">
        <v>71058.85</v>
      </c>
      <c r="E45" s="89">
        <v>71058.85</v>
      </c>
      <c r="F45" s="89">
        <v>221.97</v>
      </c>
      <c r="G45" s="89">
        <v>70836.88</v>
      </c>
      <c r="H45" s="89">
        <v>0</v>
      </c>
    </row>
    <row r="46" spans="2:8" ht="15.75">
      <c r="B46" s="103" t="s">
        <v>89</v>
      </c>
      <c r="C46" s="89">
        <v>252409.7</v>
      </c>
      <c r="D46" s="89">
        <v>70311.75</v>
      </c>
      <c r="E46" s="89">
        <v>70311.75</v>
      </c>
      <c r="F46" s="89">
        <v>1207.68</v>
      </c>
      <c r="G46" s="89">
        <v>69104.07</v>
      </c>
      <c r="H46" s="89">
        <v>958.19</v>
      </c>
    </row>
    <row r="47" spans="2:8" ht="15.75">
      <c r="B47" s="103" t="s">
        <v>90</v>
      </c>
      <c r="C47" s="89">
        <v>259460.43</v>
      </c>
      <c r="D47" s="89">
        <v>71957.86</v>
      </c>
      <c r="E47" s="89">
        <v>71957.86</v>
      </c>
      <c r="F47" s="89">
        <v>2482.68</v>
      </c>
      <c r="G47" s="89">
        <v>69475.18</v>
      </c>
      <c r="H47" s="89">
        <v>407.72</v>
      </c>
    </row>
    <row r="48" spans="2:8" ht="15.75">
      <c r="B48" s="103" t="s">
        <v>91</v>
      </c>
      <c r="C48" s="89">
        <v>257494.18</v>
      </c>
      <c r="D48" s="89">
        <v>72524.84</v>
      </c>
      <c r="E48" s="89">
        <v>72524.84</v>
      </c>
      <c r="F48" s="89">
        <v>2419.26</v>
      </c>
      <c r="G48" s="89">
        <v>70105.58</v>
      </c>
      <c r="H48" s="89">
        <v>0</v>
      </c>
    </row>
    <row r="49" spans="2:8" ht="15.75">
      <c r="B49" s="103" t="s">
        <v>92</v>
      </c>
      <c r="C49" s="89">
        <v>249654.18</v>
      </c>
      <c r="D49" s="89">
        <v>69456.22</v>
      </c>
      <c r="E49" s="89">
        <v>69456.22</v>
      </c>
      <c r="F49" s="89">
        <v>2419.26</v>
      </c>
      <c r="G49" s="89">
        <v>67036.96</v>
      </c>
      <c r="H49" s="89">
        <v>0</v>
      </c>
    </row>
    <row r="50" spans="2:8" ht="15.75">
      <c r="B50" s="103" t="s">
        <v>1344</v>
      </c>
      <c r="C50" s="89">
        <v>157049.75</v>
      </c>
      <c r="D50" s="89">
        <v>49354.55</v>
      </c>
      <c r="E50" s="89">
        <v>49354.55</v>
      </c>
      <c r="F50" s="89">
        <v>0</v>
      </c>
      <c r="G50" s="89">
        <v>49354.55</v>
      </c>
      <c r="H50" s="89">
        <v>0</v>
      </c>
    </row>
    <row r="51" spans="2:8" ht="15.75">
      <c r="B51" s="104" t="s">
        <v>421</v>
      </c>
      <c r="C51" s="88">
        <f aca="true" t="shared" si="0" ref="C51:H51">SUM(C38:C50)</f>
        <v>2892051.8800000004</v>
      </c>
      <c r="D51" s="88">
        <f t="shared" si="0"/>
        <v>826632.61</v>
      </c>
      <c r="E51" s="88">
        <f t="shared" si="0"/>
        <v>826632.61</v>
      </c>
      <c r="F51" s="88">
        <f t="shared" si="0"/>
        <v>19314.379999999997</v>
      </c>
      <c r="G51" s="88">
        <f t="shared" si="0"/>
        <v>807318.2299999999</v>
      </c>
      <c r="H51" s="88">
        <f t="shared" si="0"/>
        <v>3352.8100000000004</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2" operator="equal" stopIfTrue="1">
      <formula>""</formula>
    </cfRule>
  </conditionalFormatting>
  <conditionalFormatting sqref="F15:G27">
    <cfRule type="cellIs" priority="3" dxfId="112" operator="equal" stopIfTrue="1">
      <formula>""</formula>
    </cfRule>
  </conditionalFormatting>
  <conditionalFormatting sqref="F15:G27">
    <cfRule type="cellIs" priority="2" dxfId="11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IGUARACY</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12"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1">
      <selection activeCell="C26" sqref="C26"/>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2230</v>
      </c>
      <c r="C4" s="225"/>
    </row>
    <row r="6" spans="2:3" ht="57" customHeight="1" thickBot="1">
      <c r="B6" s="226" t="s">
        <v>1658</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10" stopIfTrue="1">
      <formula>J11=FALSE</formula>
    </cfRule>
    <cfRule type="expression" priority="10" dxfId="111" stopIfTrue="1">
      <formula>J11=TRUE</formula>
    </cfRule>
  </conditionalFormatting>
  <conditionalFormatting sqref="C27">
    <cfRule type="expression" priority="17" dxfId="110" stopIfTrue="1">
      <formula>J28=FALSE</formula>
    </cfRule>
    <cfRule type="expression" priority="18" dxfId="111" stopIfTrue="1">
      <formula>J28=TRUE</formula>
    </cfRule>
  </conditionalFormatting>
  <conditionalFormatting sqref="C27">
    <cfRule type="expression" priority="1" dxfId="110" stopIfTrue="1">
      <formula>J27=FALSE</formula>
    </cfRule>
    <cfRule type="expression" priority="2" dxfId="111"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IGUARACY</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2515</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2516</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8738371156</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t="s">
        <v>2517</v>
      </c>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9" stopIfTrue="1">
      <formula>$E34&lt;&gt;$H34</formula>
    </cfRule>
  </conditionalFormatting>
  <conditionalFormatting sqref="F11:J11 F9:V10">
    <cfRule type="cellIs" priority="8" dxfId="112" operator="equal" stopIfTrue="1">
      <formula>""</formula>
    </cfRule>
  </conditionalFormatting>
  <conditionalFormatting sqref="B8 A7:A21 B12:B16 C9:C11">
    <cfRule type="expression" priority="9" dxfId="113" stopIfTrue="1">
      <formula>OR(#REF!&gt;0,#REF!&lt;0)</formula>
    </cfRule>
  </conditionalFormatting>
  <conditionalFormatting sqref="B7">
    <cfRule type="expression" priority="15" dxfId="109" stopIfTrue="1">
      <formula>(#REF!&lt;&gt;0)</formula>
    </cfRule>
  </conditionalFormatting>
  <conditionalFormatting sqref="W14:AK14">
    <cfRule type="cellIs" priority="16" dxfId="7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IGUARACY</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41" t="s">
        <v>2518</v>
      </c>
      <c r="C10" s="43" t="s">
        <v>1316</v>
      </c>
      <c r="D10" s="42">
        <v>45738734491</v>
      </c>
      <c r="E10" s="43" t="s">
        <v>2519</v>
      </c>
      <c r="F10" s="44" t="s">
        <v>2520</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2" operator="equal" stopIfTrue="1">
      <formula>""</formula>
    </cfRule>
  </conditionalFormatting>
  <conditionalFormatting sqref="D10:D13">
    <cfRule type="cellIs" priority="4" dxfId="112" operator="equal" stopIfTrue="1">
      <formula>""</formula>
    </cfRule>
    <cfRule type="expression" priority="5" dxfId="11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32" sqref="D32"/>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IGUARACY</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39288000</v>
      </c>
      <c r="E11" s="53"/>
      <c r="F11" s="53"/>
    </row>
    <row r="12" spans="1:6" s="54" customFormat="1" ht="15.75">
      <c r="A12" s="93"/>
      <c r="B12" s="85" t="s">
        <v>1547</v>
      </c>
      <c r="D12" s="89">
        <v>39288000</v>
      </c>
      <c r="E12" s="53"/>
      <c r="F12" s="53"/>
    </row>
    <row r="13" spans="1:6" s="54" customFormat="1" ht="15.75">
      <c r="A13" s="49"/>
      <c r="B13" s="85"/>
      <c r="D13" s="85"/>
      <c r="E13" s="53"/>
      <c r="F13" s="53"/>
    </row>
    <row r="14" spans="1:6" s="54" customFormat="1" ht="15.75">
      <c r="A14" s="49"/>
      <c r="B14" s="85" t="s">
        <v>2234</v>
      </c>
      <c r="D14" s="90">
        <f>SUM(D15:D21)</f>
        <v>1781500</v>
      </c>
      <c r="E14" s="53"/>
      <c r="F14" s="53"/>
    </row>
    <row r="15" spans="1:6" s="54" customFormat="1" ht="15.75">
      <c r="A15" s="49"/>
      <c r="B15" s="86" t="s">
        <v>141</v>
      </c>
      <c r="D15" s="89">
        <v>190000</v>
      </c>
      <c r="E15" s="53"/>
      <c r="F15" s="53"/>
    </row>
    <row r="16" spans="1:6" s="54" customFormat="1" ht="15.75">
      <c r="A16" s="49"/>
      <c r="B16" s="86" t="s">
        <v>149</v>
      </c>
      <c r="D16" s="89">
        <v>71000</v>
      </c>
      <c r="E16" s="53"/>
      <c r="F16" s="53"/>
    </row>
    <row r="17" spans="1:6" s="54" customFormat="1" ht="15.75">
      <c r="A17" s="49"/>
      <c r="B17" s="86" t="s">
        <v>1548</v>
      </c>
      <c r="D17" s="89">
        <v>602500</v>
      </c>
      <c r="E17" s="53"/>
      <c r="F17" s="53"/>
    </row>
    <row r="18" spans="1:6" s="54" customFormat="1" ht="15.75">
      <c r="A18" s="49"/>
      <c r="B18" s="86" t="s">
        <v>1549</v>
      </c>
      <c r="D18" s="89">
        <v>200000</v>
      </c>
      <c r="E18" s="53"/>
      <c r="F18" s="53"/>
    </row>
    <row r="19" spans="1:6" s="54" customFormat="1" ht="15.75">
      <c r="A19" s="49"/>
      <c r="B19" s="86" t="s">
        <v>155</v>
      </c>
      <c r="D19" s="89">
        <v>113000</v>
      </c>
      <c r="E19" s="53"/>
      <c r="F19" s="53"/>
    </row>
    <row r="20" spans="1:6" s="54" customFormat="1" ht="15.75">
      <c r="A20" s="49"/>
      <c r="B20" s="86" t="s">
        <v>1550</v>
      </c>
      <c r="D20" s="89">
        <v>490000</v>
      </c>
      <c r="E20" s="53"/>
      <c r="F20" s="53"/>
    </row>
    <row r="21" spans="1:6" s="54" customFormat="1" ht="15.75">
      <c r="A21" s="49"/>
      <c r="B21" s="86" t="s">
        <v>1551</v>
      </c>
      <c r="D21" s="89">
        <v>115000</v>
      </c>
      <c r="E21" s="53"/>
      <c r="F21" s="53"/>
    </row>
    <row r="22" spans="1:6" s="54" customFormat="1" ht="15.75">
      <c r="A22" s="49"/>
      <c r="B22" s="85"/>
      <c r="D22" s="85"/>
      <c r="E22" s="53"/>
      <c r="F22" s="53"/>
    </row>
    <row r="23" spans="1:6" s="54" customFormat="1" ht="15.75">
      <c r="A23" s="49"/>
      <c r="B23" s="85" t="s">
        <v>1659</v>
      </c>
      <c r="D23" s="94">
        <f>SUM(D24:D27)</f>
        <v>39288000</v>
      </c>
      <c r="E23" s="53"/>
      <c r="F23" s="53"/>
    </row>
    <row r="24" spans="2:6" s="54" customFormat="1" ht="15.75">
      <c r="B24" s="86" t="s">
        <v>1552</v>
      </c>
      <c r="D24" s="89">
        <v>25552000</v>
      </c>
      <c r="E24" s="53"/>
      <c r="F24" s="53"/>
    </row>
    <row r="25" spans="2:6" s="54" customFormat="1" ht="15.75">
      <c r="B25" s="86" t="s">
        <v>1172</v>
      </c>
      <c r="D25" s="89">
        <v>6906000</v>
      </c>
      <c r="E25" s="53"/>
      <c r="F25" s="53"/>
    </row>
    <row r="26" spans="2:6" s="54" customFormat="1" ht="15.75">
      <c r="B26" s="86" t="s">
        <v>1174</v>
      </c>
      <c r="D26" s="89">
        <v>1830000</v>
      </c>
      <c r="E26" s="53"/>
      <c r="F26" s="53"/>
    </row>
    <row r="27" spans="1:4" ht="15.75">
      <c r="A27" s="54"/>
      <c r="B27" s="86" t="s">
        <v>1176</v>
      </c>
      <c r="D27" s="89">
        <v>5000000</v>
      </c>
    </row>
    <row r="28" ht="15.75">
      <c r="B28" s="85"/>
    </row>
    <row r="29" spans="1:6" s="54" customFormat="1" ht="15.75">
      <c r="A29" s="93"/>
      <c r="B29" s="85" t="s">
        <v>1660</v>
      </c>
      <c r="C29" s="93"/>
      <c r="D29" s="89">
        <v>35234361.41</v>
      </c>
      <c r="E29" s="53"/>
      <c r="F29" s="53"/>
    </row>
    <row r="31" spans="2:4" ht="15.75">
      <c r="B31" s="85" t="s">
        <v>408</v>
      </c>
      <c r="C31" s="54"/>
      <c r="D31" s="90">
        <f>SUM(D32:D34)</f>
        <v>20107817.74</v>
      </c>
    </row>
    <row r="32" spans="2:4" ht="15.75">
      <c r="B32" s="54" t="s">
        <v>2351</v>
      </c>
      <c r="C32" s="54"/>
      <c r="D32" s="89">
        <v>19986817.74</v>
      </c>
    </row>
    <row r="33" spans="2:4" ht="15.75">
      <c r="B33" s="54" t="s">
        <v>2353</v>
      </c>
      <c r="C33" s="54"/>
      <c r="D33" s="89">
        <v>121000</v>
      </c>
    </row>
    <row r="34" spans="2:4" ht="15.75">
      <c r="B34" s="54" t="s">
        <v>2355</v>
      </c>
      <c r="C34" s="54"/>
      <c r="D34" s="89">
        <v>0</v>
      </c>
    </row>
    <row r="35" spans="2:4" ht="15.75">
      <c r="B35" s="54"/>
      <c r="C35" s="54"/>
      <c r="D35" s="54"/>
    </row>
    <row r="36" spans="2:4" ht="15.75">
      <c r="B36" s="54" t="s">
        <v>2357</v>
      </c>
      <c r="C36" s="54"/>
      <c r="D36" s="89">
        <v>0</v>
      </c>
    </row>
    <row r="37" spans="2:4" ht="15.75">
      <c r="B37" s="54" t="s">
        <v>2359</v>
      </c>
      <c r="C37" s="54"/>
      <c r="D37" s="89">
        <v>336745.54</v>
      </c>
    </row>
    <row r="38" spans="2:4" ht="15.75">
      <c r="B38" s="54" t="s">
        <v>2361</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9" stopIfTrue="1">
      <formula>$F10&lt;&gt;$I10</formula>
    </cfRule>
  </conditionalFormatting>
  <conditionalFormatting sqref="D31 D24:D27 D14:D21 D11:D12 D29">
    <cfRule type="cellIs" priority="4" dxfId="112" operator="equal" stopIfTrue="1">
      <formula>""</formula>
    </cfRule>
  </conditionalFormatting>
  <conditionalFormatting sqref="D32:D34 D36:D38">
    <cfRule type="cellIs" priority="1" dxfId="112"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IGUARACY</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2514</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2" operator="equal" stopIfTrue="1">
      <formula>""</formula>
    </cfRule>
  </conditionalFormatting>
  <conditionalFormatting sqref="B11">
    <cfRule type="expression" priority="49" dxfId="109" stopIfTrue="1">
      <formula>#REF!&lt;&gt;#REF!</formula>
    </cfRule>
  </conditionalFormatting>
  <conditionalFormatting sqref="D243 D10:D11">
    <cfRule type="expression" priority="51" dxfId="109"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IGUARACY</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35234361.41</v>
      </c>
    </row>
    <row r="12" spans="1:4" ht="15.75">
      <c r="A12" s="14"/>
      <c r="B12" s="54" t="s">
        <v>920</v>
      </c>
      <c r="C12" s="54" t="s">
        <v>1179</v>
      </c>
      <c r="D12" s="98">
        <v>1147010.51</v>
      </c>
    </row>
    <row r="13" spans="2:4" ht="15.75">
      <c r="B13" s="54" t="s">
        <v>946</v>
      </c>
      <c r="C13" s="54" t="s">
        <v>1181</v>
      </c>
      <c r="D13" s="98">
        <v>0</v>
      </c>
    </row>
    <row r="14" spans="2:4" ht="15.75">
      <c r="B14" s="54" t="s">
        <v>972</v>
      </c>
      <c r="C14" s="54" t="s">
        <v>1183</v>
      </c>
      <c r="D14" s="98">
        <v>0</v>
      </c>
    </row>
    <row r="15" spans="2:4" ht="15.75">
      <c r="B15" s="54" t="s">
        <v>1069</v>
      </c>
      <c r="C15" s="54" t="s">
        <v>1185</v>
      </c>
      <c r="D15" s="98">
        <v>2889596.42</v>
      </c>
    </row>
    <row r="16" spans="2:4" ht="15.75">
      <c r="B16" s="54" t="s">
        <v>1140</v>
      </c>
      <c r="C16" s="54" t="s">
        <v>1187</v>
      </c>
      <c r="D16" s="98">
        <v>0</v>
      </c>
    </row>
    <row r="17" spans="2:4" ht="15.75">
      <c r="B17" s="54" t="s">
        <v>1142</v>
      </c>
      <c r="C17" s="54" t="s">
        <v>1189</v>
      </c>
      <c r="D17" s="98">
        <v>0</v>
      </c>
    </row>
    <row r="18" spans="2:4" ht="15.75">
      <c r="B18" s="54" t="s">
        <v>1144</v>
      </c>
      <c r="C18" s="54" t="s">
        <v>1191</v>
      </c>
      <c r="D18" s="98">
        <v>0</v>
      </c>
    </row>
    <row r="19" spans="2:4" ht="15.75">
      <c r="B19" s="54" t="s">
        <v>1193</v>
      </c>
      <c r="C19" s="54" t="s">
        <v>1351</v>
      </c>
      <c r="D19" s="98">
        <v>1798159.08</v>
      </c>
    </row>
    <row r="20" spans="2:4" ht="15.75">
      <c r="B20" s="54" t="s">
        <v>1195</v>
      </c>
      <c r="C20" s="54" t="s">
        <v>1196</v>
      </c>
      <c r="D20" s="98">
        <v>6173063.38</v>
      </c>
    </row>
    <row r="21" spans="2:4" ht="15.75">
      <c r="B21" s="54" t="s">
        <v>1198</v>
      </c>
      <c r="C21" s="54" t="s">
        <v>52</v>
      </c>
      <c r="D21" s="52">
        <f>SUM(D22:D28)</f>
        <v>7709787.879999999</v>
      </c>
    </row>
    <row r="22" spans="1:4" ht="15.75">
      <c r="A22" s="95"/>
      <c r="B22" s="54" t="s">
        <v>1200</v>
      </c>
      <c r="C22" s="96" t="s">
        <v>109</v>
      </c>
      <c r="D22" s="98">
        <v>2672735.72</v>
      </c>
    </row>
    <row r="23" spans="1:4" ht="15.75">
      <c r="A23" s="97"/>
      <c r="B23" s="54" t="s">
        <v>1202</v>
      </c>
      <c r="C23" s="96" t="s">
        <v>110</v>
      </c>
      <c r="D23" s="98">
        <v>1914397.7</v>
      </c>
    </row>
    <row r="24" spans="1:4" ht="15.75">
      <c r="A24" s="97"/>
      <c r="B24" s="54" t="s">
        <v>1204</v>
      </c>
      <c r="C24" s="96" t="s">
        <v>111</v>
      </c>
      <c r="D24" s="98">
        <v>0</v>
      </c>
    </row>
    <row r="25" spans="1:4" ht="15.75">
      <c r="A25" s="97"/>
      <c r="B25" s="54" t="s">
        <v>1206</v>
      </c>
      <c r="C25" s="96" t="s">
        <v>112</v>
      </c>
      <c r="D25" s="98">
        <v>86265.59</v>
      </c>
    </row>
    <row r="26" spans="1:4" ht="15.75">
      <c r="A26" s="97"/>
      <c r="B26" s="54" t="s">
        <v>1208</v>
      </c>
      <c r="C26" s="96" t="s">
        <v>113</v>
      </c>
      <c r="D26" s="98">
        <v>182857.93</v>
      </c>
    </row>
    <row r="27" spans="1:4" ht="15.75">
      <c r="A27" s="97"/>
      <c r="B27" s="54" t="s">
        <v>1210</v>
      </c>
      <c r="C27" s="96" t="s">
        <v>114</v>
      </c>
      <c r="D27" s="98">
        <v>0</v>
      </c>
    </row>
    <row r="28" spans="1:4" ht="15.75">
      <c r="A28" s="97"/>
      <c r="B28" s="54" t="s">
        <v>1212</v>
      </c>
      <c r="C28" s="96" t="s">
        <v>115</v>
      </c>
      <c r="D28" s="98">
        <v>2853530.94</v>
      </c>
    </row>
    <row r="29" spans="1:4" ht="15.75">
      <c r="A29" s="97"/>
      <c r="B29" s="54" t="s">
        <v>1214</v>
      </c>
      <c r="C29" s="54" t="s">
        <v>1215</v>
      </c>
      <c r="D29" s="98">
        <v>0</v>
      </c>
    </row>
    <row r="30" spans="2:4" ht="15.75">
      <c r="B30" s="54" t="s">
        <v>1217</v>
      </c>
      <c r="C30" s="54" t="s">
        <v>108</v>
      </c>
      <c r="D30" s="52">
        <f>SUM(D31:D33)</f>
        <v>10154238.85</v>
      </c>
    </row>
    <row r="31" spans="2:4" ht="15.75">
      <c r="B31" s="54" t="s">
        <v>1219</v>
      </c>
      <c r="C31" s="96" t="s">
        <v>116</v>
      </c>
      <c r="D31" s="98">
        <v>9184799.65</v>
      </c>
    </row>
    <row r="32" spans="2:4" ht="15.75">
      <c r="B32" s="54" t="s">
        <v>1221</v>
      </c>
      <c r="C32" s="96" t="s">
        <v>117</v>
      </c>
      <c r="D32" s="98">
        <v>586194.7</v>
      </c>
    </row>
    <row r="33" spans="2:4" ht="15.75">
      <c r="B33" s="54" t="s">
        <v>1223</v>
      </c>
      <c r="C33" s="96" t="s">
        <v>115</v>
      </c>
      <c r="D33" s="98">
        <v>383244.5</v>
      </c>
    </row>
    <row r="34" spans="2:4" ht="15.75">
      <c r="B34" s="54" t="s">
        <v>1225</v>
      </c>
      <c r="C34" s="54" t="s">
        <v>1226</v>
      </c>
      <c r="D34" s="98">
        <v>758644.67</v>
      </c>
    </row>
    <row r="35" spans="2:4" ht="15.75">
      <c r="B35" s="54" t="s">
        <v>1228</v>
      </c>
      <c r="C35" s="54" t="s">
        <v>1229</v>
      </c>
      <c r="D35" s="98">
        <v>100105.67</v>
      </c>
    </row>
    <row r="36" spans="2:4" ht="15.75">
      <c r="B36" s="54" t="s">
        <v>1231</v>
      </c>
      <c r="C36" s="54" t="s">
        <v>1232</v>
      </c>
      <c r="D36" s="98">
        <v>2983519.01</v>
      </c>
    </row>
    <row r="37" spans="2:4" ht="15.75">
      <c r="B37" s="54" t="s">
        <v>1234</v>
      </c>
      <c r="C37" s="54" t="s">
        <v>1235</v>
      </c>
      <c r="D37" s="98">
        <v>0</v>
      </c>
    </row>
    <row r="38" spans="2:4" ht="15.75">
      <c r="B38" s="54" t="s">
        <v>1237</v>
      </c>
      <c r="C38" s="54" t="s">
        <v>1238</v>
      </c>
      <c r="D38" s="98">
        <v>0</v>
      </c>
    </row>
    <row r="39" spans="2:4" ht="15.75">
      <c r="B39" s="54" t="s">
        <v>1240</v>
      </c>
      <c r="C39" s="54" t="s">
        <v>1241</v>
      </c>
      <c r="D39" s="98">
        <v>399306.98</v>
      </c>
    </row>
    <row r="40" spans="2:4" ht="15.75">
      <c r="B40" s="54" t="s">
        <v>1243</v>
      </c>
      <c r="C40" s="54" t="s">
        <v>1244</v>
      </c>
      <c r="D40" s="98">
        <v>0</v>
      </c>
    </row>
    <row r="41" spans="2:4" ht="15.75">
      <c r="B41" s="54" t="s">
        <v>1246</v>
      </c>
      <c r="C41" s="54" t="s">
        <v>1247</v>
      </c>
      <c r="D41" s="98">
        <v>877100.09</v>
      </c>
    </row>
    <row r="42" spans="2:4" ht="15.75">
      <c r="B42" s="54" t="s">
        <v>1249</v>
      </c>
      <c r="C42" s="54" t="s">
        <v>1250</v>
      </c>
      <c r="D42" s="98">
        <v>0</v>
      </c>
    </row>
    <row r="43" spans="2:4" ht="15.75">
      <c r="B43" s="54" t="s">
        <v>1252</v>
      </c>
      <c r="C43" s="54" t="s">
        <v>1253</v>
      </c>
      <c r="D43" s="98">
        <v>0</v>
      </c>
    </row>
    <row r="44" spans="2:4" ht="15.75">
      <c r="B44" s="54" t="s">
        <v>1255</v>
      </c>
      <c r="C44" s="54" t="s">
        <v>1256</v>
      </c>
      <c r="D44" s="98">
        <v>0</v>
      </c>
    </row>
    <row r="45" spans="2:4" ht="15.75">
      <c r="B45" s="54" t="s">
        <v>1258</v>
      </c>
      <c r="C45" s="54" t="s">
        <v>1259</v>
      </c>
      <c r="D45" s="98">
        <v>0</v>
      </c>
    </row>
    <row r="46" spans="2:4" ht="15.75">
      <c r="B46" s="54" t="s">
        <v>1261</v>
      </c>
      <c r="C46" s="54" t="s">
        <v>1262</v>
      </c>
      <c r="D46" s="98">
        <v>0</v>
      </c>
    </row>
    <row r="47" spans="2:4" ht="15.75">
      <c r="B47" s="54" t="s">
        <v>1264</v>
      </c>
      <c r="C47" s="54" t="s">
        <v>1265</v>
      </c>
      <c r="D47" s="98">
        <v>0</v>
      </c>
    </row>
    <row r="48" spans="2:4" ht="15.75">
      <c r="B48" s="54" t="s">
        <v>1267</v>
      </c>
      <c r="C48" s="54" t="s">
        <v>1268</v>
      </c>
      <c r="D48" s="98">
        <v>19396.04</v>
      </c>
    </row>
    <row r="49" spans="2:4" ht="15.75">
      <c r="B49" s="54" t="s">
        <v>1270</v>
      </c>
      <c r="C49" s="54" t="s">
        <v>1271</v>
      </c>
      <c r="D49" s="98">
        <v>224432.83</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12" operator="equal" stopIfTrue="1">
      <formula>""</formula>
    </cfRule>
  </conditionalFormatting>
  <conditionalFormatting sqref="A22:A29">
    <cfRule type="expression" priority="6" dxfId="113" stopIfTrue="1">
      <formula>OR(#REF!&gt;0,#REF!&lt;0)</formula>
    </cfRule>
  </conditionalFormatting>
  <conditionalFormatting sqref="D12">
    <cfRule type="expression" priority="7" dxfId="109" stopIfTrue="1">
      <formula>#REF!&lt;&gt;$G12</formula>
    </cfRule>
  </conditionalFormatting>
  <conditionalFormatting sqref="D10:D11">
    <cfRule type="expression" priority="11" dxfId="109"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D15" sqref="D15"/>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IGUARACY</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17524590.48</v>
      </c>
    </row>
    <row r="11" spans="1:5" ht="15.75">
      <c r="A11" s="197"/>
      <c r="B11" s="55" t="s">
        <v>1720</v>
      </c>
      <c r="C11" s="58" t="s">
        <v>2249</v>
      </c>
      <c r="D11" s="57">
        <f>SUM(D12:D20)-D31</f>
        <v>14069465.08</v>
      </c>
      <c r="E11" s="53">
        <f aca="true" t="shared" si="0" ref="E11:E29">IF(D11="",1,0)</f>
        <v>0</v>
      </c>
    </row>
    <row r="12" spans="1:5" ht="15.75">
      <c r="A12" s="197"/>
      <c r="B12" s="59" t="s">
        <v>1722</v>
      </c>
      <c r="C12" s="60" t="s">
        <v>388</v>
      </c>
      <c r="D12" s="40">
        <v>701158.41</v>
      </c>
      <c r="E12" s="53">
        <f t="shared" si="0"/>
        <v>0</v>
      </c>
    </row>
    <row r="13" spans="1:5" ht="15.75">
      <c r="A13" s="197"/>
      <c r="B13" s="59" t="s">
        <v>1723</v>
      </c>
      <c r="C13" s="60" t="s">
        <v>389</v>
      </c>
      <c r="D13" s="40">
        <v>0</v>
      </c>
      <c r="E13" s="53">
        <f t="shared" si="0"/>
        <v>0</v>
      </c>
    </row>
    <row r="14" spans="1:5" ht="15.75">
      <c r="A14" s="197"/>
      <c r="B14" s="59" t="s">
        <v>1724</v>
      </c>
      <c r="C14" s="60" t="s">
        <v>924</v>
      </c>
      <c r="D14" s="40">
        <v>9302990.11</v>
      </c>
      <c r="E14" s="53">
        <f t="shared" si="0"/>
        <v>0</v>
      </c>
    </row>
    <row r="15" spans="1:5" ht="15.75">
      <c r="A15" s="197"/>
      <c r="B15" s="59" t="s">
        <v>1725</v>
      </c>
      <c r="C15" s="60" t="s">
        <v>926</v>
      </c>
      <c r="D15" s="40">
        <v>4049484.09</v>
      </c>
      <c r="E15" s="53">
        <f t="shared" si="0"/>
        <v>0</v>
      </c>
    </row>
    <row r="16" spans="1:5" ht="15.75">
      <c r="A16" s="197"/>
      <c r="B16" s="59" t="s">
        <v>1726</v>
      </c>
      <c r="C16" s="60" t="s">
        <v>928</v>
      </c>
      <c r="D16" s="40">
        <v>0</v>
      </c>
      <c r="E16" s="53">
        <f t="shared" si="0"/>
        <v>0</v>
      </c>
    </row>
    <row r="17" spans="1:5" ht="15.75">
      <c r="A17" s="197"/>
      <c r="B17" s="59" t="s">
        <v>1727</v>
      </c>
      <c r="C17" s="60" t="s">
        <v>391</v>
      </c>
      <c r="D17" s="40">
        <v>0</v>
      </c>
      <c r="E17" s="53">
        <f t="shared" si="0"/>
        <v>0</v>
      </c>
    </row>
    <row r="18" spans="1:5" ht="15.75">
      <c r="A18" s="197"/>
      <c r="B18" s="59" t="s">
        <v>1728</v>
      </c>
      <c r="C18" s="60" t="s">
        <v>390</v>
      </c>
      <c r="D18" s="40">
        <v>0</v>
      </c>
      <c r="E18" s="53">
        <f t="shared" si="0"/>
        <v>0</v>
      </c>
    </row>
    <row r="19" spans="1:5" ht="15.75">
      <c r="A19" s="197"/>
      <c r="B19" s="59" t="s">
        <v>1729</v>
      </c>
      <c r="C19" s="60" t="s">
        <v>932</v>
      </c>
      <c r="D19" s="40">
        <v>15832.47</v>
      </c>
      <c r="E19" s="53">
        <f t="shared" si="0"/>
        <v>0</v>
      </c>
    </row>
    <row r="20" spans="1:10" ht="15.75">
      <c r="A20" s="197"/>
      <c r="B20" s="59" t="s">
        <v>1730</v>
      </c>
      <c r="C20" s="60" t="s">
        <v>934</v>
      </c>
      <c r="D20" s="61">
        <f>SUM(D21:D30)</f>
        <v>0</v>
      </c>
      <c r="E20" s="53">
        <f t="shared" si="0"/>
        <v>0</v>
      </c>
      <c r="J20" s="21"/>
    </row>
    <row r="21" spans="1:10" ht="15.75">
      <c r="A21" s="197"/>
      <c r="B21" s="59" t="s">
        <v>1731</v>
      </c>
      <c r="C21" s="67"/>
      <c r="D21" s="40"/>
      <c r="E21" s="53">
        <f t="shared" si="0"/>
        <v>1</v>
      </c>
      <c r="J21" s="21"/>
    </row>
    <row r="22" spans="1:10" ht="15.75">
      <c r="A22" s="197"/>
      <c r="B22" s="59" t="s">
        <v>1732</v>
      </c>
      <c r="C22" s="67"/>
      <c r="D22" s="40"/>
      <c r="E22" s="53">
        <f t="shared" si="0"/>
        <v>1</v>
      </c>
      <c r="J22" s="21"/>
    </row>
    <row r="23" spans="1:10" ht="15.75">
      <c r="A23" s="197"/>
      <c r="B23" s="59" t="s">
        <v>1733</v>
      </c>
      <c r="C23" s="67"/>
      <c r="D23" s="40"/>
      <c r="E23" s="53">
        <f t="shared" si="0"/>
        <v>1</v>
      </c>
      <c r="J23" s="21"/>
    </row>
    <row r="24" spans="1:10" ht="15.75">
      <c r="A24" s="197"/>
      <c r="B24" s="59" t="s">
        <v>1734</v>
      </c>
      <c r="C24" s="67"/>
      <c r="D24" s="40"/>
      <c r="E24" s="53">
        <f t="shared" si="0"/>
        <v>1</v>
      </c>
      <c r="J24" s="21"/>
    </row>
    <row r="25" spans="1:10" ht="15.75">
      <c r="A25" s="197"/>
      <c r="B25" s="59" t="s">
        <v>1735</v>
      </c>
      <c r="C25" s="67"/>
      <c r="D25" s="40"/>
      <c r="E25" s="53">
        <f t="shared" si="0"/>
        <v>1</v>
      </c>
      <c r="J25" s="21"/>
    </row>
    <row r="26" spans="1:10" ht="15.75">
      <c r="A26" s="197"/>
      <c r="B26" s="59" t="s">
        <v>1736</v>
      </c>
      <c r="C26" s="67"/>
      <c r="D26" s="40"/>
      <c r="E26" s="53">
        <f t="shared" si="0"/>
        <v>1</v>
      </c>
      <c r="J26" s="21"/>
    </row>
    <row r="27" spans="1:10" ht="15.75">
      <c r="A27" s="197"/>
      <c r="B27" s="59" t="s">
        <v>1737</v>
      </c>
      <c r="C27" s="67"/>
      <c r="D27" s="40"/>
      <c r="E27" s="53">
        <f t="shared" si="0"/>
        <v>1</v>
      </c>
      <c r="J27" s="21"/>
    </row>
    <row r="28" spans="1:10" ht="15.75">
      <c r="A28" s="197"/>
      <c r="B28" s="59" t="s">
        <v>1738</v>
      </c>
      <c r="C28" s="67"/>
      <c r="D28" s="40"/>
      <c r="E28" s="53">
        <f t="shared" si="0"/>
        <v>1</v>
      </c>
      <c r="J28" s="21"/>
    </row>
    <row r="29" spans="1:10" ht="15.75">
      <c r="A29" s="197"/>
      <c r="B29" s="59" t="s">
        <v>1739</v>
      </c>
      <c r="C29" s="67"/>
      <c r="D29" s="40"/>
      <c r="E29" s="53">
        <f t="shared" si="0"/>
        <v>1</v>
      </c>
      <c r="J29" s="21"/>
    </row>
    <row r="30" spans="1:4" ht="15.75">
      <c r="A30" s="197"/>
      <c r="B30" s="59" t="s">
        <v>1740</v>
      </c>
      <c r="C30" s="67"/>
      <c r="D30" s="40"/>
    </row>
    <row r="31" spans="1:4" ht="15.75">
      <c r="A31" s="197"/>
      <c r="B31" s="59" t="s">
        <v>2237</v>
      </c>
      <c r="C31" s="60" t="s">
        <v>2238</v>
      </c>
      <c r="D31" s="191">
        <f>SUM(D32:D35)</f>
        <v>0</v>
      </c>
    </row>
    <row r="32" spans="1:4" ht="15.75">
      <c r="A32" s="197"/>
      <c r="B32" s="59" t="s">
        <v>2243</v>
      </c>
      <c r="C32" s="190" t="s">
        <v>2239</v>
      </c>
      <c r="D32" s="40"/>
    </row>
    <row r="33" spans="1:4" ht="15.75">
      <c r="A33" s="197"/>
      <c r="B33" s="59" t="s">
        <v>2244</v>
      </c>
      <c r="C33" s="190" t="s">
        <v>2240</v>
      </c>
      <c r="D33" s="40"/>
    </row>
    <row r="34" spans="1:4" ht="15.75">
      <c r="A34" s="197"/>
      <c r="B34" s="59" t="s">
        <v>2245</v>
      </c>
      <c r="C34" s="190" t="s">
        <v>2241</v>
      </c>
      <c r="D34" s="40"/>
    </row>
    <row r="35" spans="1:4" ht="15.75">
      <c r="A35" s="197"/>
      <c r="B35" s="59" t="s">
        <v>2246</v>
      </c>
      <c r="C35" s="190" t="s">
        <v>2242</v>
      </c>
      <c r="D35" s="40"/>
    </row>
    <row r="36" spans="1:4" ht="15.75">
      <c r="A36" s="197"/>
      <c r="B36" s="55" t="s">
        <v>1721</v>
      </c>
      <c r="C36" s="58" t="s">
        <v>2250</v>
      </c>
      <c r="D36" s="57">
        <f>SUM(D37:D43)-D54</f>
        <v>3455125.4</v>
      </c>
    </row>
    <row r="37" spans="1:4" ht="15.75">
      <c r="A37" s="197"/>
      <c r="B37" s="59" t="s">
        <v>1741</v>
      </c>
      <c r="C37" s="60" t="s">
        <v>949</v>
      </c>
      <c r="D37" s="40">
        <v>3146854.3</v>
      </c>
    </row>
    <row r="38" spans="1:5" ht="15.75">
      <c r="A38" s="197"/>
      <c r="B38" s="59" t="s">
        <v>1742</v>
      </c>
      <c r="C38" s="60" t="s">
        <v>58</v>
      </c>
      <c r="D38" s="40">
        <v>263738.94</v>
      </c>
      <c r="E38" s="53">
        <f aca="true" t="shared" si="1" ref="E38:E53">IF(D38="",1,0)</f>
        <v>0</v>
      </c>
    </row>
    <row r="39" spans="1:5" ht="15.75">
      <c r="A39" s="197"/>
      <c r="B39" s="59" t="s">
        <v>1743</v>
      </c>
      <c r="C39" s="60" t="s">
        <v>457</v>
      </c>
      <c r="D39" s="40">
        <v>44532.16</v>
      </c>
      <c r="E39" s="53">
        <f t="shared" si="1"/>
        <v>0</v>
      </c>
    </row>
    <row r="40" spans="1:5" ht="15.75">
      <c r="A40" s="197"/>
      <c r="B40" s="59" t="s">
        <v>1744</v>
      </c>
      <c r="C40" s="60" t="s">
        <v>389</v>
      </c>
      <c r="D40" s="40"/>
      <c r="E40" s="53">
        <f t="shared" si="1"/>
        <v>1</v>
      </c>
    </row>
    <row r="41" spans="1:5" ht="15.75">
      <c r="A41" s="197"/>
      <c r="B41" s="59" t="s">
        <v>1745</v>
      </c>
      <c r="C41" s="60" t="s">
        <v>956</v>
      </c>
      <c r="D41" s="40"/>
      <c r="E41" s="53">
        <f t="shared" si="1"/>
        <v>1</v>
      </c>
    </row>
    <row r="42" spans="1:5" ht="15.75">
      <c r="A42" s="197"/>
      <c r="B42" s="59" t="s">
        <v>1746</v>
      </c>
      <c r="C42" s="60" t="s">
        <v>958</v>
      </c>
      <c r="D42" s="40"/>
      <c r="E42" s="53">
        <f t="shared" si="1"/>
        <v>1</v>
      </c>
    </row>
    <row r="43" spans="1:5" ht="15.75">
      <c r="A43" s="197"/>
      <c r="B43" s="59" t="s">
        <v>1747</v>
      </c>
      <c r="C43" s="60" t="s">
        <v>960</v>
      </c>
      <c r="D43" s="61">
        <f>SUM(D44:D53)</f>
        <v>0</v>
      </c>
      <c r="E43" s="53">
        <f t="shared" si="1"/>
        <v>0</v>
      </c>
    </row>
    <row r="44" spans="1:5" ht="15.75">
      <c r="A44" s="197"/>
      <c r="B44" s="59" t="s">
        <v>1748</v>
      </c>
      <c r="C44" s="67"/>
      <c r="D44" s="40"/>
      <c r="E44" s="53">
        <f t="shared" si="1"/>
        <v>1</v>
      </c>
    </row>
    <row r="45" spans="1:10" ht="15.75">
      <c r="A45" s="197"/>
      <c r="B45" s="59" t="s">
        <v>1749</v>
      </c>
      <c r="C45" s="67"/>
      <c r="D45" s="40"/>
      <c r="E45" s="53">
        <f t="shared" si="1"/>
        <v>1</v>
      </c>
      <c r="J45" s="21"/>
    </row>
    <row r="46" spans="1:10" ht="15.75">
      <c r="A46" s="197"/>
      <c r="B46" s="59" t="s">
        <v>1750</v>
      </c>
      <c r="C46" s="67"/>
      <c r="D46" s="40"/>
      <c r="E46" s="53">
        <f t="shared" si="1"/>
        <v>1</v>
      </c>
      <c r="J46" s="21"/>
    </row>
    <row r="47" spans="1:10" ht="15.75">
      <c r="A47" s="197"/>
      <c r="B47" s="59" t="s">
        <v>1751</v>
      </c>
      <c r="C47" s="67"/>
      <c r="D47" s="40"/>
      <c r="E47" s="53">
        <f t="shared" si="1"/>
        <v>1</v>
      </c>
      <c r="J47" s="21"/>
    </row>
    <row r="48" spans="1:10" ht="15.75">
      <c r="A48" s="197"/>
      <c r="B48" s="59" t="s">
        <v>1752</v>
      </c>
      <c r="C48" s="67"/>
      <c r="D48" s="40"/>
      <c r="E48" s="53">
        <f t="shared" si="1"/>
        <v>1</v>
      </c>
      <c r="J48" s="21"/>
    </row>
    <row r="49" spans="1:10" ht="15.75">
      <c r="A49" s="197"/>
      <c r="B49" s="59" t="s">
        <v>1753</v>
      </c>
      <c r="C49" s="67"/>
      <c r="D49" s="40"/>
      <c r="E49" s="53">
        <f t="shared" si="1"/>
        <v>1</v>
      </c>
      <c r="J49" s="21"/>
    </row>
    <row r="50" spans="1:10" ht="15.75">
      <c r="A50" s="197"/>
      <c r="B50" s="59" t="s">
        <v>1754</v>
      </c>
      <c r="C50" s="67"/>
      <c r="D50" s="40"/>
      <c r="E50" s="53">
        <f t="shared" si="1"/>
        <v>1</v>
      </c>
      <c r="J50" s="21"/>
    </row>
    <row r="51" spans="1:10" ht="15.75">
      <c r="A51" s="197"/>
      <c r="B51" s="59" t="s">
        <v>1755</v>
      </c>
      <c r="C51" s="67"/>
      <c r="D51" s="40"/>
      <c r="E51" s="53">
        <f t="shared" si="1"/>
        <v>1</v>
      </c>
      <c r="J51" s="21"/>
    </row>
    <row r="52" spans="1:10" ht="15.75">
      <c r="A52" s="197"/>
      <c r="B52" s="59" t="s">
        <v>1756</v>
      </c>
      <c r="C52" s="67"/>
      <c r="D52" s="40"/>
      <c r="E52" s="53">
        <f t="shared" si="1"/>
        <v>1</v>
      </c>
      <c r="J52" s="21"/>
    </row>
    <row r="53" spans="1:10" ht="15.75">
      <c r="A53" s="197"/>
      <c r="B53" s="59" t="s">
        <v>1757</v>
      </c>
      <c r="C53" s="67"/>
      <c r="D53" s="40"/>
      <c r="E53" s="53">
        <f t="shared" si="1"/>
        <v>1</v>
      </c>
      <c r="J53" s="21"/>
    </row>
    <row r="54" spans="1:10" ht="15.75">
      <c r="A54" s="197"/>
      <c r="B54" s="59" t="s">
        <v>2247</v>
      </c>
      <c r="C54" s="60" t="s">
        <v>2248</v>
      </c>
      <c r="D54" s="40"/>
      <c r="J54" s="21"/>
    </row>
    <row r="55" spans="1:10" ht="15.75">
      <c r="A55" s="197"/>
      <c r="B55" s="55" t="s">
        <v>1758</v>
      </c>
      <c r="C55" s="58" t="s">
        <v>2251</v>
      </c>
      <c r="D55" s="45"/>
      <c r="E55" s="53">
        <f>IF(D55="",1,0)</f>
        <v>1</v>
      </c>
      <c r="J55" s="21"/>
    </row>
    <row r="56" spans="1:4" ht="15.75">
      <c r="A56" s="197"/>
      <c r="B56" s="55" t="s">
        <v>974</v>
      </c>
      <c r="C56" s="56" t="s">
        <v>975</v>
      </c>
      <c r="D56" s="57">
        <f>SUM(D57:D60,D63)</f>
        <v>3426425.7100000004</v>
      </c>
    </row>
    <row r="57" spans="1:4" ht="15.75">
      <c r="A57" s="197"/>
      <c r="B57" s="59" t="s">
        <v>1759</v>
      </c>
      <c r="C57" s="60" t="s">
        <v>107</v>
      </c>
      <c r="D57" s="40">
        <v>0</v>
      </c>
    </row>
    <row r="58" spans="1:5" ht="15.75">
      <c r="A58" s="197"/>
      <c r="B58" s="59" t="s">
        <v>1760</v>
      </c>
      <c r="C58" s="60" t="s">
        <v>980</v>
      </c>
      <c r="D58" s="40">
        <v>0</v>
      </c>
      <c r="E58" s="53">
        <f>IF(D58="",1,0)</f>
        <v>0</v>
      </c>
    </row>
    <row r="59" spans="1:4" ht="15.75">
      <c r="A59" s="197"/>
      <c r="B59" s="59" t="s">
        <v>1761</v>
      </c>
      <c r="C59" s="60" t="s">
        <v>983</v>
      </c>
      <c r="D59" s="40">
        <v>15832.47</v>
      </c>
    </row>
    <row r="60" spans="1:5" ht="15.75">
      <c r="A60" s="197"/>
      <c r="B60" s="59" t="s">
        <v>1762</v>
      </c>
      <c r="C60" s="60" t="s">
        <v>986</v>
      </c>
      <c r="D60" s="61">
        <f>+D61-D62</f>
        <v>3410593.24</v>
      </c>
      <c r="E60" s="53">
        <f>IF(D60="",1,0)</f>
        <v>0</v>
      </c>
    </row>
    <row r="61" spans="1:4" ht="15.75">
      <c r="A61" s="197"/>
      <c r="B61" s="59" t="s">
        <v>1785</v>
      </c>
      <c r="C61" s="189" t="s">
        <v>1783</v>
      </c>
      <c r="D61" s="40">
        <v>3410593.24</v>
      </c>
    </row>
    <row r="62" spans="1:4" ht="15.75">
      <c r="A62" s="197"/>
      <c r="B62" s="59" t="s">
        <v>1786</v>
      </c>
      <c r="C62" s="189" t="s">
        <v>1784</v>
      </c>
      <c r="D62" s="40"/>
    </row>
    <row r="63" spans="1:5" ht="15.75">
      <c r="A63" s="197"/>
      <c r="B63" s="59" t="s">
        <v>1763</v>
      </c>
      <c r="C63" s="60" t="s">
        <v>1317</v>
      </c>
      <c r="D63" s="61">
        <f>SUM(D64:D73)</f>
        <v>0</v>
      </c>
      <c r="E63" s="53">
        <f>IF(D63="",1,0)</f>
        <v>0</v>
      </c>
    </row>
    <row r="64" spans="1:5" ht="15.75">
      <c r="A64" s="197"/>
      <c r="B64" s="59" t="s">
        <v>1764</v>
      </c>
      <c r="C64" s="67"/>
      <c r="D64" s="40"/>
      <c r="E64" s="53">
        <f>IF(D64="",1,0)</f>
        <v>1</v>
      </c>
    </row>
    <row r="65" spans="1:4" ht="15.75">
      <c r="A65" s="197"/>
      <c r="B65" s="59" t="s">
        <v>1765</v>
      </c>
      <c r="C65" s="67"/>
      <c r="D65" s="40"/>
    </row>
    <row r="66" spans="1:10" ht="15.75">
      <c r="A66" s="197"/>
      <c r="B66" s="59" t="s">
        <v>1766</v>
      </c>
      <c r="C66" s="67"/>
      <c r="D66" s="40"/>
      <c r="E66" s="53">
        <f aca="true" t="shared" si="2" ref="E66:E74">IF(D66="",1,0)</f>
        <v>1</v>
      </c>
      <c r="J66" s="21"/>
    </row>
    <row r="67" spans="1:10" ht="15.75">
      <c r="A67" s="197"/>
      <c r="B67" s="59" t="s">
        <v>1767</v>
      </c>
      <c r="C67" s="67"/>
      <c r="D67" s="40"/>
      <c r="E67" s="53">
        <f t="shared" si="2"/>
        <v>1</v>
      </c>
      <c r="J67" s="21"/>
    </row>
    <row r="68" spans="1:10" ht="15.75">
      <c r="A68" s="197"/>
      <c r="B68" s="59" t="s">
        <v>1768</v>
      </c>
      <c r="C68" s="67"/>
      <c r="D68" s="40"/>
      <c r="E68" s="53">
        <f t="shared" si="2"/>
        <v>1</v>
      </c>
      <c r="J68" s="21"/>
    </row>
    <row r="69" spans="1:10" ht="15.75">
      <c r="A69" s="197"/>
      <c r="B69" s="59" t="s">
        <v>1769</v>
      </c>
      <c r="C69" s="67"/>
      <c r="D69" s="40"/>
      <c r="E69" s="53">
        <f t="shared" si="2"/>
        <v>1</v>
      </c>
      <c r="J69" s="21"/>
    </row>
    <row r="70" spans="1:10" ht="15.75">
      <c r="A70" s="197"/>
      <c r="B70" s="59" t="s">
        <v>1770</v>
      </c>
      <c r="C70" s="67"/>
      <c r="D70" s="40"/>
      <c r="E70" s="53">
        <f t="shared" si="2"/>
        <v>1</v>
      </c>
      <c r="J70" s="21"/>
    </row>
    <row r="71" spans="1:10" ht="15.75">
      <c r="A71" s="197"/>
      <c r="B71" s="59" t="s">
        <v>1771</v>
      </c>
      <c r="C71" s="67"/>
      <c r="D71" s="40"/>
      <c r="E71" s="53">
        <f t="shared" si="2"/>
        <v>1</v>
      </c>
      <c r="J71" s="21"/>
    </row>
    <row r="72" spans="1:10" ht="15.75">
      <c r="A72" s="197"/>
      <c r="B72" s="59" t="s">
        <v>1772</v>
      </c>
      <c r="C72" s="67"/>
      <c r="D72" s="40"/>
      <c r="E72" s="53">
        <f t="shared" si="2"/>
        <v>1</v>
      </c>
      <c r="J72" s="21"/>
    </row>
    <row r="73" spans="1:10" ht="15.75">
      <c r="A73" s="197"/>
      <c r="B73" s="59" t="s">
        <v>1773</v>
      </c>
      <c r="C73" s="67"/>
      <c r="D73" s="40"/>
      <c r="E73" s="53">
        <f t="shared" si="2"/>
        <v>1</v>
      </c>
      <c r="J73" s="21"/>
    </row>
    <row r="74" spans="1:10" ht="15.75">
      <c r="A74" s="197"/>
      <c r="B74" s="55" t="s">
        <v>1000</v>
      </c>
      <c r="C74" s="56" t="s">
        <v>1585</v>
      </c>
      <c r="D74" s="57">
        <f>D10-D56</f>
        <v>14098164.77</v>
      </c>
      <c r="E74" s="53">
        <f t="shared" si="2"/>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9" stopIfTrue="1">
      <formula>$F9&lt;&gt;$I9</formula>
    </cfRule>
  </conditionalFormatting>
  <conditionalFormatting sqref="J20:J29">
    <cfRule type="expression" priority="10" dxfId="109" stopIfTrue="1">
      <formula>AND(#REF!&lt;&gt;"x",J20&lt;&gt;T20)</formula>
    </cfRule>
  </conditionalFormatting>
  <conditionalFormatting sqref="J46:J54">
    <cfRule type="expression" priority="11" dxfId="109" stopIfTrue="1">
      <formula>AND(#REF!&lt;&gt;"x",J46&lt;&gt;T36)</formula>
    </cfRule>
  </conditionalFormatting>
  <conditionalFormatting sqref="J66:J75">
    <cfRule type="expression" priority="12" dxfId="109" stopIfTrue="1">
      <formula>AND(#REF!&lt;&gt;"x",J66&lt;&gt;T45)</formula>
    </cfRule>
  </conditionalFormatting>
  <conditionalFormatting sqref="C21:C35 C37:C54 C66:D74 C54:D54 D37:D55 D57:D73 C31:D35 D10:D35 C56:C74 C76:D76">
    <cfRule type="cellIs" priority="13" dxfId="112" operator="equal" stopIfTrue="1">
      <formula>""</formula>
    </cfRule>
  </conditionalFormatting>
  <conditionalFormatting sqref="B10:B74 B76">
    <cfRule type="expression" priority="15" dxfId="113" stopIfTrue="1">
      <formula>OR(#REF!&gt;0,#REF!&lt;0)</formula>
    </cfRule>
  </conditionalFormatting>
  <conditionalFormatting sqref="J45">
    <cfRule type="expression" priority="16" dxfId="109" stopIfTrue="1">
      <formula>AND(#REF!&lt;&gt;"x",J45&lt;&gt;T30)</formula>
    </cfRule>
  </conditionalFormatting>
  <conditionalFormatting sqref="J55">
    <cfRule type="expression" priority="18" dxfId="109"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Usuario de Windows</cp:lastModifiedBy>
  <cp:lastPrinted>2016-03-02T12:44:26Z</cp:lastPrinted>
  <dcterms:created xsi:type="dcterms:W3CDTF">2010-03-02T11:44:00Z</dcterms:created>
  <dcterms:modified xsi:type="dcterms:W3CDTF">2019-03-29T20:44:28Z</dcterms:modified>
  <cp:category/>
  <cp:version/>
  <cp:contentType/>
  <cp:contentStatus/>
</cp:coreProperties>
</file>